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2.xml" ContentType="application/vnd.openxmlformats-officedocument.drawing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3.xml" ContentType="application/vnd.openxmlformats-officedocument.drawing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ables/table1.xml" ContentType="application/vnd.openxmlformats-officedocument.spreadsheetml.table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ício" sheetId="1" state="visible" r:id="rId1"/>
    <sheet xmlns:r="http://schemas.openxmlformats.org/officeDocument/2006/relationships" name="1. Básico" sheetId="2" state="visible" r:id="rId2"/>
    <sheet xmlns:r="http://schemas.openxmlformats.org/officeDocument/2006/relationships" name="2. Intermediário" sheetId="3" state="visible" r:id="rId3"/>
    <sheet xmlns:r="http://schemas.openxmlformats.org/officeDocument/2006/relationships" name="3. Avançado" sheetId="4" state="visible" r:id="rId4"/>
    <sheet xmlns:r="http://schemas.openxmlformats.org/officeDocument/2006/relationships" name="4. Excel 365" sheetId="5" state="visible" r:id="rId5"/>
    <sheet xmlns:r="http://schemas.openxmlformats.org/officeDocument/2006/relationships" name="5. Dashboard" sheetId="6" state="visible" r:id="rId6"/>
    <sheet xmlns:r="http://schemas.openxmlformats.org/officeDocument/2006/relationships" name="6. Tabela dinâmica" sheetId="7" state="visible" r:id="rId7"/>
    <sheet xmlns:r="http://schemas.openxmlformats.org/officeDocument/2006/relationships" name="7. Gráficos" sheetId="8" state="visible" r:id="rId8"/>
    <sheet xmlns:r="http://schemas.openxmlformats.org/officeDocument/2006/relationships" name="8. Formatação condicional" sheetId="9" state="visible" r:id="rId9"/>
    <sheet xmlns:r="http://schemas.openxmlformats.org/officeDocument/2006/relationships" name="9. Recursos do Excel" sheetId="10" state="visible" r:id="rId10"/>
    <sheet xmlns:r="http://schemas.openxmlformats.org/officeDocument/2006/relationships" name="10. Pratique" sheetId="11" state="visible" r:id="rId11"/>
    <sheet xmlns:r="http://schemas.openxmlformats.org/officeDocument/2006/relationships" name="11. Erros comuns" sheetId="12" state="visible" r:id="rId12"/>
    <sheet xmlns:r="http://schemas.openxmlformats.org/officeDocument/2006/relationships" name="12. IA cria fórmulas" sheetId="13" state="visible" r:id="rId13"/>
    <sheet xmlns:r="http://schemas.openxmlformats.org/officeDocument/2006/relationships" name="Base de Vendas" sheetId="14" state="visible" r:id="rId14"/>
    <sheet xmlns:r="http://schemas.openxmlformats.org/officeDocument/2006/relationships" name="Vendas" sheetId="15" state="visible" r:id="rId15"/>
    <sheet xmlns:r="http://schemas.openxmlformats.org/officeDocument/2006/relationships" name="Produtos" sheetId="16" state="visible" r:id="rId16"/>
    <sheet xmlns:r="http://schemas.openxmlformats.org/officeDocument/2006/relationships" name="Clientes" sheetId="17" state="visible" r:id="rId17"/>
    <sheet xmlns:r="http://schemas.openxmlformats.org/officeDocument/2006/relationships" name="Parâmetros" sheetId="18" state="visible" r:id="rId18"/>
  </sheets>
  <definedNames>
    <definedName name="_xlnm.Print_Titles" localSheetId="1">'1. Básico'!$4:$4</definedName>
    <definedName name="_xlnm.Print_Titles" localSheetId="2">'2. Intermediário'!$4:$4</definedName>
    <definedName name="_xlnm.Print_Titles" localSheetId="3">'3. Avançado'!$4:$4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&quot;R$&quot; #,##0.00"/>
    <numFmt numFmtId="166" formatCode="yyyy-mm-dd"/>
    <numFmt numFmtId="167" formatCode="DD/MM/YYYY"/>
  </numFmts>
  <fonts count="43">
    <font>
      <name val="Calibri"/>
      <family val="2"/>
      <color theme="1"/>
      <sz val="11"/>
      <scheme val="minor"/>
    </font>
    <font>
      <name val="Arial"/>
      <b val="1"/>
      <color rgb="00FFFFFF"/>
    </font>
    <font>
      <name val="Arial"/>
    </font>
    <font>
      <name val="Arial"/>
      <color rgb="000000FF"/>
    </font>
    <font>
      <name val="Arial"/>
      <color rgb="00475569"/>
    </font>
    <font>
      <name val="Arial"/>
      <i val="1"/>
      <color rgb="00475569"/>
    </font>
    <font>
      <name val="Arial"/>
      <i val="1"/>
      <color rgb="00475569"/>
      <sz val="9"/>
    </font>
    <font>
      <name val="Arial"/>
      <b val="1"/>
      <color rgb="00FFFFFF"/>
      <sz val="18"/>
    </font>
    <font>
      <name val="Arial"/>
      <color rgb="00FFFFFF"/>
      <sz val="10"/>
    </font>
    <font>
      <name val="Arial"/>
      <color rgb="001D4ED8"/>
      <sz val="9"/>
      <u val="single"/>
    </font>
    <font>
      <name val="Arial"/>
      <b val="1"/>
      <color rgb="00FFFFFF"/>
      <sz val="10"/>
    </font>
    <font>
      <name val="Arial"/>
      <sz val="10"/>
    </font>
    <font>
      <name val="Arial"/>
      <color rgb="00475569"/>
      <sz val="10"/>
    </font>
    <font>
      <name val="Arial"/>
      <b val="1"/>
      <sz val="10"/>
    </font>
    <font>
      <name val="Arial"/>
      <b val="1"/>
      <color rgb="00166534"/>
      <sz val="10"/>
    </font>
    <font>
      <name val="Consolas"/>
      <color rgb="000B1222"/>
      <sz val="10"/>
    </font>
    <font>
      <name val="Consolas"/>
      <color rgb="001D4ED8"/>
      <sz val="10"/>
    </font>
    <font>
      <name val="Arial"/>
      <b val="1"/>
      <color rgb="000B1222"/>
      <sz val="11"/>
    </font>
    <font>
      <name val="Arial"/>
      <b val="1"/>
      <color rgb="001E40AF"/>
      <sz val="10"/>
    </font>
    <font>
      <name val="Arial"/>
      <b val="1"/>
      <color rgb="005B21B6"/>
      <sz val="10"/>
    </font>
    <font>
      <name val="Arial"/>
      <b val="1"/>
      <color rgb="009A3412"/>
      <sz val="10"/>
    </font>
    <font>
      <name val="Consolas"/>
      <b val="1"/>
      <color rgb="00B91C1C"/>
      <sz val="11"/>
    </font>
    <font>
      <name val="Arial"/>
      <b val="1"/>
      <color rgb="001D4ED8"/>
      <sz val="13"/>
    </font>
    <font>
      <name val="Arial"/>
      <b val="1"/>
      <color rgb="000B1222"/>
      <sz val="10"/>
    </font>
    <font>
      <name val="Consolas"/>
      <b val="1"/>
      <color rgb="001D4ED8"/>
      <sz val="10"/>
    </font>
    <font>
      <name val="Arial"/>
      <b val="1"/>
      <color rgb="00FFFFFF"/>
      <sz val="11"/>
    </font>
    <font>
      <name val="Arial"/>
      <b val="1"/>
      <color rgb="001D4ED8"/>
      <sz val="12"/>
    </font>
    <font>
      <name val="Arial"/>
      <color rgb="00475569"/>
      <sz val="9"/>
    </font>
    <font>
      <name val="Arial"/>
      <b val="1"/>
      <color rgb="000B1222"/>
    </font>
    <font>
      <name val="Arial"/>
      <b val="1"/>
      <color rgb="000000FF"/>
    </font>
    <font>
      <name val="Arial"/>
      <b val="1"/>
      <color rgb="00C9D6FF"/>
      <sz val="9"/>
    </font>
    <font>
      <name val="Arial"/>
      <b val="1"/>
      <color rgb="00FFFFFF"/>
      <sz val="16"/>
    </font>
    <font>
      <name val="Arial"/>
      <b val="1"/>
      <color rgb="001D4ED8"/>
      <sz val="10"/>
    </font>
    <font>
      <name val="Arial"/>
      <b val="1"/>
      <color rgb="001D4ED8"/>
    </font>
    <font>
      <name val="Arial"/>
      <color rgb="000000FF"/>
      <sz val="10"/>
    </font>
    <font>
      <name val="Consolas"/>
      <color rgb="0094A3B8"/>
      <sz val="9"/>
    </font>
    <font>
      <name val="Arial"/>
      <b val="1"/>
      <color rgb="000B1222"/>
      <sz val="12"/>
    </font>
    <font>
      <name val="Arial"/>
      <b val="1"/>
      <color rgb="001D4ED8"/>
      <sz val="14"/>
    </font>
    <font>
      <name val="Arial"/>
      <b val="1"/>
      <color rgb="00FFFFFF"/>
      <sz val="26"/>
    </font>
    <font>
      <name val="Arial"/>
      <color rgb="009DB7FF"/>
      <sz val="13"/>
    </font>
    <font>
      <name val="Arial"/>
      <color rgb="00C9CED8"/>
      <sz val="10"/>
    </font>
    <font>
      <name val="Arial"/>
      <color rgb="000B1222"/>
      <sz val="10"/>
    </font>
    <font>
      <name val="Arial"/>
      <b val="1"/>
      <color rgb="001D4ED8"/>
      <sz val="11"/>
      <u val="single"/>
    </font>
  </fonts>
  <fills count="13">
    <fill>
      <patternFill/>
    </fill>
    <fill>
      <patternFill patternType="gray125"/>
    </fill>
    <fill>
      <patternFill patternType="solid">
        <fgColor rgb="000B1222"/>
        <bgColor rgb="000B1222"/>
      </patternFill>
    </fill>
    <fill>
      <patternFill patternType="solid">
        <fgColor rgb="00FEF9C3"/>
        <bgColor rgb="00FEF9C3"/>
      </patternFill>
    </fill>
    <fill>
      <patternFill patternType="solid">
        <fgColor rgb="001D4ED8"/>
        <bgColor rgb="001D4ED8"/>
      </patternFill>
    </fill>
    <fill>
      <patternFill patternType="solid">
        <fgColor rgb="001A9BF5"/>
        <bgColor rgb="001A9BF5"/>
      </patternFill>
    </fill>
    <fill>
      <patternFill patternType="solid">
        <fgColor rgb="00DCFCE7"/>
        <bgColor rgb="00DCFCE7"/>
      </patternFill>
    </fill>
    <fill>
      <patternFill patternType="solid">
        <fgColor rgb="00F1F5F9"/>
        <bgColor rgb="00F1F5F9"/>
      </patternFill>
    </fill>
    <fill>
      <patternFill patternType="solid">
        <fgColor rgb="00EFF6FF"/>
        <bgColor rgb="00EFF6FF"/>
      </patternFill>
    </fill>
    <fill>
      <patternFill patternType="solid">
        <fgColor rgb="00DBEAFE"/>
        <bgColor rgb="00DBEAFE"/>
      </patternFill>
    </fill>
    <fill>
      <patternFill patternType="solid">
        <fgColor rgb="00EDE9FE"/>
        <bgColor rgb="00EDE9FE"/>
      </patternFill>
    </fill>
    <fill>
      <patternFill patternType="solid">
        <fgColor rgb="00FFEDD5"/>
        <bgColor rgb="00FFEDD5"/>
      </patternFill>
    </fill>
    <fill>
      <patternFill patternType="solid">
        <fgColor rgb="000A0D14"/>
        <bgColor rgb="000A0D14"/>
      </patternFill>
    </fill>
  </fills>
  <borders count="7">
    <border>
      <left/>
      <right/>
      <top/>
      <bottom/>
      <diagonal/>
    </border>
    <border>
      <left style="thin">
        <color rgb="00D5DCE8"/>
      </left>
      <right style="thin">
        <color rgb="00D5DCE8"/>
      </right>
      <top style="thin">
        <color rgb="00D5DCE8"/>
      </top>
      <bottom style="thin">
        <color rgb="00D5DCE8"/>
      </bottom>
    </border>
    <border>
      <left/>
      <right/>
      <top style="thin">
        <color rgb="00D5DCE8"/>
      </top>
      <bottom/>
      <diagonal/>
    </border>
    <border>
      <left/>
      <right style="thin">
        <color rgb="00D5DCE8"/>
      </right>
      <top style="thin">
        <color rgb="00D5DCE8"/>
      </top>
      <bottom/>
      <diagonal/>
    </border>
    <border>
      <left/>
      <right/>
      <top style="thin">
        <color rgb="00D5DCE8"/>
      </top>
      <bottom style="thin">
        <color rgb="00D5DCE8"/>
      </bottom>
      <diagonal/>
    </border>
    <border>
      <left/>
      <right style="thin">
        <color rgb="00D5DCE8"/>
      </right>
      <top style="thin">
        <color rgb="00D5DCE8"/>
      </top>
      <bottom style="thin">
        <color rgb="00D5DCE8"/>
      </bottom>
      <diagonal/>
    </border>
    <border>
      <bottom style="thin">
        <color rgb="00D5DCE8"/>
      </bottom>
    </border>
  </borders>
  <cellStyleXfs count="1">
    <xf numFmtId="0" fontId="0" fillId="0" borderId="0"/>
  </cellStyleXfs>
  <cellXfs count="89">
    <xf numFmtId="0" fontId="0" fillId="0" borderId="0" pivotButton="0" quotePrefix="0" xfId="0"/>
    <xf numFmtId="0" fontId="0" fillId="12" borderId="0" pivotButton="0" quotePrefix="0" xfId="0"/>
    <xf numFmtId="0" fontId="38" fillId="12" borderId="0" pivotButton="0" quotePrefix="0" xfId="0"/>
    <xf numFmtId="0" fontId="39" fillId="12" borderId="0" pivotButton="0" quotePrefix="0" xfId="0"/>
    <xf numFmtId="0" fontId="40" fillId="12" borderId="0" pivotButton="0" quotePrefix="0" xfId="0"/>
    <xf numFmtId="0" fontId="37" fillId="0" borderId="0" pivotButton="0" quotePrefix="0" xfId="0"/>
    <xf numFmtId="0" fontId="41" fillId="0" borderId="0" applyAlignment="1" pivotButton="0" quotePrefix="0" xfId="0">
      <alignment vertical="center" wrapText="1"/>
    </xf>
    <xf numFmtId="0" fontId="42" fillId="0" borderId="6" pivotButton="0" quotePrefix="0" xfId="0"/>
    <xf numFmtId="0" fontId="12" fillId="0" borderId="6" pivotButton="0" quotePrefix="0" xfId="0"/>
    <xf numFmtId="0" fontId="27" fillId="0" borderId="6" pivotButton="0" quotePrefix="0" xfId="0"/>
    <xf numFmtId="0" fontId="0" fillId="0" borderId="6" pivotButton="0" quotePrefix="0" xfId="0"/>
    <xf numFmtId="0" fontId="6" fillId="0" borderId="0" applyAlignment="1" pivotButton="0" quotePrefix="0" xfId="0">
      <alignment wrapText="1"/>
    </xf>
    <xf numFmtId="0" fontId="7" fillId="2" borderId="0" applyAlignment="1" pivotButton="0" quotePrefix="0" xfId="0">
      <alignment vertical="center" indent="1"/>
    </xf>
    <xf numFmtId="0" fontId="8" fillId="4" borderId="0" applyAlignment="1" pivotButton="0" quotePrefix="0" xfId="0">
      <alignment vertical="center" wrapText="1" indent="1"/>
    </xf>
    <xf numFmtId="0" fontId="9" fillId="0" borderId="0" pivotButton="0" quotePrefix="0" xfId="0"/>
    <xf numFmtId="0" fontId="10" fillId="2" borderId="1" applyAlignment="1" pivotButton="0" quotePrefix="0" xfId="0">
      <alignment vertical="center" wrapText="1"/>
    </xf>
    <xf numFmtId="0" fontId="10" fillId="5" borderId="1" applyAlignment="1" pivotButton="0" quotePrefix="0" xfId="0">
      <alignment vertical="center" wrapText="1"/>
    </xf>
    <xf numFmtId="0" fontId="12" fillId="0" borderId="1" applyAlignment="1" pivotButton="0" quotePrefix="0" xfId="0">
      <alignment horizontal="center" vertical="top"/>
    </xf>
    <xf numFmtId="0" fontId="13" fillId="0" borderId="1" applyAlignment="1" pivotButton="0" quotePrefix="0" xfId="0">
      <alignment vertical="top" wrapText="1"/>
    </xf>
    <xf numFmtId="0" fontId="14" fillId="6" borderId="1" applyAlignment="1" pivotButton="0" quotePrefix="0" xfId="0">
      <alignment vertical="top" wrapText="1"/>
    </xf>
    <xf numFmtId="0" fontId="15" fillId="0" borderId="1" applyAlignment="1" pivotButton="0" quotePrefix="1" xfId="0">
      <alignment vertical="top" wrapText="1"/>
    </xf>
    <xf numFmtId="0" fontId="11" fillId="0" borderId="1" applyAlignment="1" pivotButton="0" quotePrefix="0" xfId="0">
      <alignment vertical="top" wrapText="1"/>
    </xf>
    <xf numFmtId="0" fontId="16" fillId="7" borderId="1" applyAlignment="1" pivotButton="0" quotePrefix="1" xfId="0">
      <alignment vertical="top" wrapText="1"/>
    </xf>
    <xf numFmtId="165" fontId="17" fillId="8" borderId="1" applyAlignment="1" pivotButton="0" quotePrefix="0" xfId="0">
      <alignment horizontal="right" vertical="top" wrapText="1"/>
    </xf>
    <xf numFmtId="1" fontId="17" fillId="8" borderId="1" applyAlignment="1" pivotButton="0" quotePrefix="0" xfId="0">
      <alignment horizontal="right" vertical="top" wrapText="1"/>
    </xf>
    <xf numFmtId="164" fontId="17" fillId="8" borderId="1" applyAlignment="1" pivotButton="0" quotePrefix="0" xfId="0">
      <alignment horizontal="right" vertical="top" wrapText="1"/>
    </xf>
    <xf numFmtId="167" fontId="17" fillId="8" borderId="1" applyAlignment="1" pivotButton="0" quotePrefix="0" xfId="0">
      <alignment horizontal="right" vertical="top" wrapText="1"/>
    </xf>
    <xf numFmtId="0" fontId="18" fillId="9" borderId="1" applyAlignment="1" pivotButton="0" quotePrefix="0" xfId="0">
      <alignment vertical="top" wrapText="1"/>
    </xf>
    <xf numFmtId="0" fontId="17" fillId="8" borderId="1" applyAlignment="1" pivotButton="0" quotePrefix="0" xfId="0">
      <alignment horizontal="left" vertical="top" wrapText="1"/>
    </xf>
    <xf numFmtId="0" fontId="19" fillId="10" borderId="1" applyAlignment="1" pivotButton="0" quotePrefix="0" xfId="0">
      <alignment vertical="top" wrapText="1"/>
    </xf>
    <xf numFmtId="0" fontId="10" fillId="2" borderId="1" applyAlignment="1" pivotButton="0" quotePrefix="0" xfId="0">
      <alignment vertical="center"/>
    </xf>
    <xf numFmtId="0" fontId="20" fillId="11" borderId="1" applyAlignment="1" pivotButton="0" quotePrefix="0" xfId="0">
      <alignment vertical="top" wrapText="1"/>
    </xf>
    <xf numFmtId="0" fontId="16" fillId="7" borderId="1" applyAlignment="1" pivotButton="0" quotePrefix="0" xfId="0">
      <alignment vertical="top" wrapText="1"/>
    </xf>
    <xf numFmtId="0" fontId="28" fillId="0" borderId="0" pivotButton="0" quotePrefix="0" xfId="0"/>
    <xf numFmtId="0" fontId="29" fillId="3" borderId="1" pivotButton="0" quotePrefix="0" xfId="0"/>
    <xf numFmtId="0" fontId="6" fillId="0" borderId="0" pivotButton="0" quotePrefix="0" xfId="0"/>
    <xf numFmtId="0" fontId="30" fillId="2" borderId="0" applyAlignment="1" pivotButton="0" quotePrefix="0" xfId="0">
      <alignment horizontal="center" vertical="bottom"/>
    </xf>
    <xf numFmtId="0" fontId="0" fillId="2" borderId="0" pivotButton="0" quotePrefix="0" xfId="0"/>
    <xf numFmtId="165" fontId="31" fillId="2" borderId="0" applyAlignment="1" pivotButton="0" quotePrefix="0" xfId="0">
      <alignment horizontal="center" vertical="center"/>
    </xf>
    <xf numFmtId="3" fontId="31" fillId="2" borderId="0" applyAlignment="1" pivotButton="0" quotePrefix="0" xfId="0">
      <alignment horizontal="center" vertical="center"/>
    </xf>
    <xf numFmtId="164" fontId="31" fillId="2" borderId="0" applyAlignment="1" pivotButton="0" quotePrefix="0" xfId="0">
      <alignment horizontal="center" vertical="center"/>
    </xf>
    <xf numFmtId="0" fontId="22" fillId="0" borderId="0" pivotButton="0" quotePrefix="0" xfId="0"/>
    <xf numFmtId="0" fontId="13" fillId="0" borderId="1" pivotButton="0" quotePrefix="0" xfId="0"/>
    <xf numFmtId="165" fontId="11" fillId="0" borderId="1" pivotButton="0" quotePrefix="0" xfId="0"/>
    <xf numFmtId="164" fontId="11" fillId="0" borderId="1" pivotButton="0" quotePrefix="0" xfId="0"/>
    <xf numFmtId="0" fontId="32" fillId="0" borderId="1" pivotButton="0" quotePrefix="0" xfId="0"/>
    <xf numFmtId="0" fontId="11" fillId="0" borderId="1" pivotButton="0" quotePrefix="0" xfId="0"/>
    <xf numFmtId="0" fontId="33" fillId="0" borderId="0" applyAlignment="1" pivotButton="0" quotePrefix="0" xfId="0">
      <alignment horizontal="right"/>
    </xf>
    <xf numFmtId="0" fontId="11" fillId="0" borderId="0" pivotButton="0" quotePrefix="0" xfId="0"/>
    <xf numFmtId="0" fontId="12" fillId="0" borderId="0" pivotButton="0" quotePrefix="0" xfId="0"/>
    <xf numFmtId="0" fontId="13" fillId="9" borderId="1" pivotButton="0" quotePrefix="0" xfId="0"/>
    <xf numFmtId="165" fontId="13" fillId="9" borderId="1" pivotButton="0" quotePrefix="0" xfId="0"/>
    <xf numFmtId="165" fontId="13" fillId="0" borderId="1" pivotButton="0" quotePrefix="0" xfId="0"/>
    <xf numFmtId="1" fontId="11" fillId="0" borderId="1" pivotButton="0" quotePrefix="0" xfId="0"/>
    <xf numFmtId="0" fontId="23" fillId="0" borderId="1" pivotButton="0" quotePrefix="0" xfId="0"/>
    <xf numFmtId="0" fontId="0" fillId="0" borderId="4" pivotButton="0" quotePrefix="0" xfId="0"/>
    <xf numFmtId="0" fontId="0" fillId="0" borderId="5" pivotButton="0" quotePrefix="0" xfId="0"/>
    <xf numFmtId="165" fontId="34" fillId="3" borderId="1" pivotButton="0" quotePrefix="0" xfId="0"/>
    <xf numFmtId="0" fontId="23" fillId="0" borderId="1" applyAlignment="1" pivotButton="0" quotePrefix="0" xfId="0">
      <alignment vertical="top" wrapText="1"/>
    </xf>
    <xf numFmtId="0" fontId="12" fillId="0" borderId="1" pivotButton="0" quotePrefix="0" xfId="0"/>
    <xf numFmtId="0" fontId="12" fillId="0" borderId="1" applyAlignment="1" pivotButton="0" quotePrefix="0" xfId="0">
      <alignment vertical="top" wrapText="1"/>
    </xf>
    <xf numFmtId="0" fontId="35" fillId="0" borderId="1" applyAlignment="1" pivotButton="0" quotePrefix="1" xfId="0">
      <alignment vertical="top" wrapText="1"/>
    </xf>
    <xf numFmtId="0" fontId="36" fillId="0" borderId="0" applyAlignment="1" pivotButton="0" quotePrefix="0" xfId="0">
      <alignment horizontal="right"/>
    </xf>
    <xf numFmtId="0" fontId="1" fillId="2" borderId="1" pivotButton="0" quotePrefix="0" xfId="0"/>
    <xf numFmtId="0" fontId="21" fillId="0" borderId="1" applyAlignment="1" pivotButton="0" quotePrefix="1" xfId="0">
      <alignment vertical="top" wrapText="1"/>
    </xf>
    <xf numFmtId="0" fontId="21" fillId="0" borderId="1" applyAlignment="1" pivotButton="0" quotePrefix="0" xfId="0">
      <alignment vertical="top" wrapText="1"/>
    </xf>
    <xf numFmtId="0" fontId="13" fillId="0" borderId="0" pivotButton="0" quotePrefix="0" xfId="0"/>
    <xf numFmtId="0" fontId="11" fillId="0" borderId="0" applyAlignment="1" pivotButton="0" quotePrefix="0" xfId="0">
      <alignment vertical="top" wrapText="1"/>
    </xf>
    <xf numFmtId="0" fontId="23" fillId="0" borderId="0" pivotButton="0" quotePrefix="0" xfId="0"/>
    <xf numFmtId="0" fontId="15" fillId="8" borderId="0" applyAlignment="1" pivotButton="0" quotePrefix="0" xfId="0">
      <alignment vertical="top" wrapText="1"/>
    </xf>
    <xf numFmtId="0" fontId="24" fillId="0" borderId="0" pivotButton="0" quotePrefix="0" xfId="0"/>
    <xf numFmtId="0" fontId="25" fillId="4" borderId="0" applyAlignment="1" pivotButton="0" quotePrefix="0" xfId="0">
      <alignment vertical="center" wrapText="1" indent="1"/>
    </xf>
    <xf numFmtId="0" fontId="26" fillId="0" borderId="0" pivotButton="0" quotePrefix="0" xfId="0"/>
    <xf numFmtId="167" fontId="11" fillId="0" borderId="0" pivotButton="0" quotePrefix="0" xfId="0"/>
    <xf numFmtId="165" fontId="11" fillId="0" borderId="0" pivotButton="0" quotePrefix="0" xfId="0"/>
    <xf numFmtId="9" fontId="11" fillId="0" borderId="0" pivotButton="0" quotePrefix="0" xfId="0"/>
    <xf numFmtId="0" fontId="27" fillId="0" borderId="0" pivotButton="0" quotePrefix="0" xfId="0"/>
    <xf numFmtId="0" fontId="1" fillId="2" borderId="1" applyAlignment="1" pivotButton="0" quotePrefix="0" xfId="0">
      <alignment vertical="center" wrapText="1"/>
    </xf>
    <xf numFmtId="167" fontId="2" fillId="0" borderId="1" pivotButton="0" quotePrefix="0" xfId="0"/>
    <xf numFmtId="0" fontId="2" fillId="0" borderId="1" pivotButton="0" quotePrefix="0" xfId="0"/>
    <xf numFmtId="165" fontId="2" fillId="0" borderId="1" pivotButton="0" quotePrefix="0" xfId="0"/>
    <xf numFmtId="0" fontId="5" fillId="0" borderId="0" pivotButton="0" quotePrefix="0" xfId="0"/>
    <xf numFmtId="49" fontId="2" fillId="0" borderId="1" pivotButton="0" quotePrefix="0" xfId="0"/>
    <xf numFmtId="164" fontId="3" fillId="3" borderId="1" pivotButton="0" quotePrefix="0" xfId="0"/>
    <xf numFmtId="0" fontId="4" fillId="0" borderId="1" pivotButton="0" quotePrefix="0" xfId="0"/>
    <xf numFmtId="165" fontId="3" fillId="3" borderId="1" pivotButton="0" quotePrefix="0" xfId="0"/>
    <xf numFmtId="9" fontId="3" fillId="3" borderId="1" pivotButton="0" quotePrefix="0" xfId="0"/>
    <xf numFmtId="10" fontId="3" fillId="3" borderId="1" pivotButton="0" quotePrefix="0" xfId="0"/>
    <xf numFmtId="1" fontId="3" fillId="3" borderId="1" pivotButton="0" quotePrefix="0" xfId="0"/>
  </cellXfs>
  <cellStyles count="1">
    <cellStyle name="Normal" xfId="0" builtinId="0" hidden="0"/>
  </cellStyles>
  <dxfs count="3">
    <dxf>
      <font>
        <name val="Arial"/>
        <b val="1"/>
        <color rgb="00166534"/>
      </font>
      <fill>
        <patternFill patternType="solid">
          <fgColor rgb="00DCFCE7"/>
          <bgColor rgb="00DCFCE7"/>
        </patternFill>
      </fill>
    </dxf>
    <dxf>
      <font>
        <name val="Arial"/>
        <b val="1"/>
        <color rgb="00854D0E"/>
      </font>
      <fill>
        <patternFill patternType="solid">
          <fgColor rgb="00FEF9C3"/>
          <bgColor rgb="00FEF9C3"/>
        </patternFill>
      </fill>
    </dxf>
    <dxf>
      <font>
        <name val="Arial"/>
        <b val="1"/>
        <color rgb="00B91C1C"/>
      </font>
      <fill>
        <patternFill patternType="solid">
          <fgColor rgb="00FEE2E2"/>
          <b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styles" Target="styles.xml" Id="rId19"/><Relationship Type="http://schemas.openxmlformats.org/officeDocument/2006/relationships/theme" Target="theme/theme1.xml" Id="rId20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Faturamento x Lucro por mês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'5. Dashboard'!C10</f>
            </strRef>
          </tx>
          <spPr>
            <a:solidFill xmlns:a="http://schemas.openxmlformats.org/drawingml/2006/main">
              <a:srgbClr val="1D4ED8"/>
            </a:solidFill>
            <a:ln xmlns:a="http://schemas.openxmlformats.org/drawingml/2006/main">
              <a:solidFill>
                <a:srgbClr val="1D4ED8"/>
              </a:solidFill>
              <a:prstDash val="solid"/>
            </a:ln>
          </spPr>
          <cat>
            <numRef>
              <f>'5. Dashboard'!$B$11:$B$20</f>
            </numRef>
          </cat>
          <val>
            <numRef>
              <f>'5. Dashboard'!$C$11:$C$20</f>
            </numRef>
          </val>
        </ser>
        <ser>
          <idx val="1"/>
          <order val="1"/>
          <tx>
            <strRef>
              <f>'5. Dashboard'!D10</f>
            </strRef>
          </tx>
          <spPr>
            <a:solidFill xmlns:a="http://schemas.openxmlformats.org/drawingml/2006/main">
              <a:srgbClr val="1A9BF5"/>
            </a:solidFill>
            <a:ln xmlns:a="http://schemas.openxmlformats.org/drawingml/2006/main">
              <a:solidFill>
                <a:srgbClr val="1A9BF5"/>
              </a:solidFill>
              <a:prstDash val="solid"/>
            </a:ln>
          </spPr>
          <cat>
            <numRef>
              <f>'5. Dashboard'!$B$11:$B$20</f>
            </numRef>
          </cat>
          <val>
            <numRef>
              <f>'5. Dashboard'!$D$11:$D$20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numFmt formatCode="&quot;R$&quot; 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Participação por categoria</a:t>
            </a:r>
          </a:p>
        </rich>
      </tx>
    </title>
    <plotArea>
      <doughnutChart>
        <varyColors val="1"/>
        <ser>
          <idx val="0"/>
          <order val="0"/>
          <tx>
            <strRef>
              <f>'5. Dashboard'!C26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1D4ED8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1A9BF5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0B1222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93C5FD"/>
              </a:solidFill>
              <a:ln xmlns:a="http://schemas.openxmlformats.org/drawingml/2006/main"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7C3AED"/>
              </a:solidFill>
              <a:ln xmlns:a="http://schemas.openxmlformats.org/drawingml/2006/main">
                <a:prstDash val="solid"/>
              </a:ln>
            </spPr>
          </dPt>
          <cat>
            <numRef>
              <f>'5. Dashboard'!$B$27:$B$31</f>
            </numRef>
          </cat>
          <val>
            <numRef>
              <f>'5. Dashboard'!$C$27:$C$31</f>
            </numRef>
          </val>
        </ser>
        <dLbls>
          <showLegendKey val="0"/>
          <showVal val="0"/>
          <showCatName val="0"/>
          <showSerName val="0"/>
          <showPercent val="1"/>
        </dLbls>
        <firstSliceAng val="0"/>
        <holeSize val="55"/>
      </doughnut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Qual canal vende mais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'5. Dashboard'!C42</f>
            </strRef>
          </tx>
          <spPr>
            <a:solidFill xmlns:a="http://schemas.openxmlformats.org/drawingml/2006/main">
              <a:srgbClr val="1A9BF5"/>
            </a:solidFill>
            <a:ln xmlns:a="http://schemas.openxmlformats.org/drawingml/2006/main">
              <a:solidFill>
                <a:srgbClr val="1A9BF5"/>
              </a:solidFill>
              <a:prstDash val="solid"/>
            </a:ln>
          </spPr>
          <cat>
            <numRef>
              <f>'5. Dashboard'!$B$43:$B$46</f>
            </numRef>
          </cat>
          <val>
            <numRef>
              <f>'5. Dashboard'!$C$43:$C$46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numFmt formatCode="&quot;R$&quot; #,##0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TickMark val="none"/>
        <minorTickMark val="none"/>
        <crossAx val="10"/>
      </valAx>
    </plotArea>
    <plotVisOnly val="1"/>
    <dispBlanksAs val="gap"/>
  </chart>
</chartSpace>
</file>

<file path=xl/charts/chart4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Faturamento por vendedor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'5. Dashboard'!C58</f>
            </strRef>
          </tx>
          <spPr>
            <a:solidFill xmlns:a="http://schemas.openxmlformats.org/drawingml/2006/main">
              <a:srgbClr val="0B1222"/>
            </a:solidFill>
            <a:ln xmlns:a="http://schemas.openxmlformats.org/drawingml/2006/main">
              <a:solidFill>
                <a:srgbClr val="0B1222"/>
              </a:solidFill>
              <a:prstDash val="solid"/>
            </a:ln>
          </spPr>
          <cat>
            <numRef>
              <f>'5. Dashboard'!$B$59:$B$63</f>
            </numRef>
          </cat>
          <val>
            <numRef>
              <f>'5. Dashboard'!$C$59:$C$63</f>
            </numRef>
          </val>
        </ser>
        <dLbls>
          <numFmt formatCode="&quot;R$&quot; #,##0"/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numFmt formatCode="&quot;R$&quot; #,##0" sourceLinked="0"/>
        <majorTickMark val="none"/>
        <minorTickMark val="none"/>
        <crossAx val="10"/>
      </valAx>
    </plotArea>
    <plotVisOnly val="1"/>
    <dispBlanksAs val="gap"/>
  </chart>
</chartSpace>
</file>

<file path=xl/charts/chart5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Faturamento x Meta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'7. Gráficos'!C21</f>
            </strRef>
          </tx>
          <spPr>
            <a:solidFill xmlns:a="http://schemas.openxmlformats.org/drawingml/2006/main">
              <a:srgbClr val="1D4ED8"/>
            </a:solidFill>
            <a:ln xmlns:a="http://schemas.openxmlformats.org/drawingml/2006/main">
              <a:solidFill>
                <a:srgbClr val="1D4ED8"/>
              </a:solidFill>
              <a:prstDash val="solid"/>
            </a:ln>
          </spPr>
          <cat>
            <numRef>
              <f>'7. Gráficos'!$B$22:$B$31</f>
            </numRef>
          </cat>
          <val>
            <numRef>
              <f>'7. Gráficos'!$C$22:$C$31</f>
            </numRef>
          </val>
        </ser>
        <gapWidth val="150"/>
        <axId val="10"/>
        <axId val="100"/>
      </barChart>
      <lineChart>
        <grouping val="standard"/>
        <ser>
          <idx val="1"/>
          <order val="1"/>
          <tx>
            <strRef>
              <f>'7. Gráficos'!D21</f>
            </strRef>
          </tx>
          <spPr>
            <a:ln xmlns:a="http://schemas.openxmlformats.org/drawingml/2006/main" w="28000">
              <a:solidFill>
                <a:srgbClr val="EA580C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'7. Gráficos'!$D$22:$D$31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numFmt formatCode="&quot;R$&quot; 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/Relationships>
</file>

<file path=xl/drawings/_rels/drawing3.xml.rels><Relationships xmlns="http://schemas.openxmlformats.org/package/2006/relationships"><Relationship Type="http://schemas.openxmlformats.org/officeDocument/2006/relationships/chart" Target="/xl/charts/chart5.xml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1</row>
      <rowOff>0</rowOff>
    </from>
    <ext cx="2571750" cy="16287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5</col>
      <colOff>0</colOff>
      <row>8</row>
      <rowOff>0</rowOff>
    </from>
    <ext cx="630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5</col>
      <colOff>0</colOff>
      <row>24</row>
      <rowOff>0</rowOff>
    </from>
    <ext cx="6300000" cy="2592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5</col>
      <colOff>0</colOff>
      <row>40</row>
      <rowOff>0</rowOff>
    </from>
    <ext cx="6300000" cy="2592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5</col>
      <colOff>0</colOff>
      <row>56</row>
      <rowOff>0</rowOff>
    </from>
    <ext cx="6300000" cy="2592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</wsDr>
</file>

<file path=xl/drawings/drawing3.xml><?xml version="1.0" encoding="utf-8"?>
<wsDr xmlns="http://schemas.openxmlformats.org/drawingml/2006/spreadsheetDrawing">
  <oneCellAnchor>
    <from>
      <col>5</col>
      <colOff>0</colOff>
      <row>19</row>
      <rowOff>0</rowOff>
    </from>
    <ext cx="648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abVendas" displayName="TabVendas" ref="A1:S401" headerRowCount="1">
  <autoFilter ref="A1:S401"/>
  <tableColumns count="19">
    <tableColumn id="1" name="Pedido"/>
    <tableColumn id="2" name="Data"/>
    <tableColumn id="3" name="Mês"/>
    <tableColumn id="4" name="Cliente"/>
    <tableColumn id="5" name="Cidade"/>
    <tableColumn id="6" name="UF"/>
    <tableColumn id="7" name="Região"/>
    <tableColumn id="8" name="Canal"/>
    <tableColumn id="9" name="Vendedor"/>
    <tableColumn id="10" name="Código"/>
    <tableColumn id="11" name="Produto"/>
    <tableColumn id="12" name="Categoria"/>
    <tableColumn id="13" name="Qtd"/>
    <tableColumn id="14" name="Preço unit."/>
    <tableColumn id="15" name="Desconto"/>
    <tableColumn id="16" name="Total"/>
    <tableColumn id="17" name="Custo total"/>
    <tableColumn id="18" name="Lucro"/>
    <tableColumn id="19" name="Pagamento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1. B&#225;sico'!A1" TargetMode="External" Id="rId1"/><Relationship Type="http://schemas.openxmlformats.org/officeDocument/2006/relationships/hyperlink" Target="#'2. Intermedi&#225;rio'!A1" TargetMode="External" Id="rId2"/><Relationship Type="http://schemas.openxmlformats.org/officeDocument/2006/relationships/hyperlink" Target="#'3. Avan&#231;ado'!A1" TargetMode="External" Id="rId3"/><Relationship Type="http://schemas.openxmlformats.org/officeDocument/2006/relationships/hyperlink" Target="#'4. Excel 365'!A1" TargetMode="External" Id="rId4"/><Relationship Type="http://schemas.openxmlformats.org/officeDocument/2006/relationships/hyperlink" Target="#'5. Dashboard'!A1" TargetMode="External" Id="rId5"/><Relationship Type="http://schemas.openxmlformats.org/officeDocument/2006/relationships/hyperlink" Target="#'6. Tabela din&#226;mica'!A1" TargetMode="External" Id="rId6"/><Relationship Type="http://schemas.openxmlformats.org/officeDocument/2006/relationships/hyperlink" Target="#'7. Gr&#225;ficos'!A1" TargetMode="External" Id="rId7"/><Relationship Type="http://schemas.openxmlformats.org/officeDocument/2006/relationships/hyperlink" Target="#'8. Formata&#231;&#227;o condicional'!A1" TargetMode="External" Id="rId8"/><Relationship Type="http://schemas.openxmlformats.org/officeDocument/2006/relationships/hyperlink" Target="#'9. Recursos do Excel'!A1" TargetMode="External" Id="rId9"/><Relationship Type="http://schemas.openxmlformats.org/officeDocument/2006/relationships/hyperlink" Target="#'10. Pratique'!A1" TargetMode="External" Id="rId10"/><Relationship Type="http://schemas.openxmlformats.org/officeDocument/2006/relationships/hyperlink" Target="#'11. Erros comuns'!A1" TargetMode="External" Id="rId11"/><Relationship Type="http://schemas.openxmlformats.org/officeDocument/2006/relationships/hyperlink" Target="#'12. IA cria f&#243;rmulas'!A1" TargetMode="External" Id="rId12"/><Relationship Type="http://schemas.openxmlformats.org/officeDocument/2006/relationships/hyperlink" Target="#'Base de Vendas'!A1" TargetMode="External" Id="rId13"/><Relationship Type="http://schemas.openxmlformats.org/officeDocument/2006/relationships/hyperlink" Target="#'Vendas'!A1" TargetMode="External" Id="rId14"/><Relationship Type="http://schemas.openxmlformats.org/officeDocument/2006/relationships/hyperlink" Target="#'Produtos'!A1" TargetMode="External" Id="rId15"/><Relationship Type="http://schemas.openxmlformats.org/officeDocument/2006/relationships/hyperlink" Target="#'Clientes'!A1" TargetMode="External" Id="rId16"/><Relationship Type="http://schemas.openxmlformats.org/officeDocument/2006/relationships/hyperlink" Target="#'Par&#226;metros'!A1" TargetMode="External" Id="rId17"/><Relationship Type="http://schemas.openxmlformats.org/officeDocument/2006/relationships/drawing" Target="/xl/drawings/drawing1.xml" Id="rId18"/></Relationships>
</file>

<file path=xl/worksheets/_rels/sheet2.xml.rels><Relationships xmlns="http://schemas.openxmlformats.org/package/2006/relationships"><Relationship Type="http://schemas.openxmlformats.org/officeDocument/2006/relationships/hyperlink" Target="#'In&#237;cio'!A1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#'In&#237;cio'!A1" TargetMode="External" Id="rId1"/></Relationships>
</file>

<file path=xl/worksheets/_rels/sheet4.xml.rels><Relationships xmlns="http://schemas.openxmlformats.org/package/2006/relationships"><Relationship Type="http://schemas.openxmlformats.org/officeDocument/2006/relationships/hyperlink" Target="#'In&#237;cio'!A1" TargetMode="External" Id="rId1"/></Relationships>
</file>

<file path=xl/worksheets/_rels/sheet5.xml.rels><Relationships xmlns="http://schemas.openxmlformats.org/package/2006/relationships"><Relationship Type="http://schemas.openxmlformats.org/officeDocument/2006/relationships/hyperlink" Target="#'In&#237;cio'!A1" TargetMode="External" Id="rId1"/></Relationships>
</file>

<file path=xl/worksheets/_rels/sheet6.xml.rels><Relationships xmlns="http://schemas.openxmlformats.org/package/2006/relationships"><Relationship Type="http://schemas.openxmlformats.org/officeDocument/2006/relationships/hyperlink" Target="#'In&#237;cio'!A1" TargetMode="External" Id="rId1"/><Relationship Type="http://schemas.openxmlformats.org/officeDocument/2006/relationships/drawing" Target="/xl/drawings/drawing2.xml" Id="rId2"/></Relationships>
</file>

<file path=xl/worksheets/_rels/sheet7.xml.rels><Relationships xmlns="http://schemas.openxmlformats.org/package/2006/relationships"><Relationship Type="http://schemas.openxmlformats.org/officeDocument/2006/relationships/hyperlink" Target="#'In&#237;cio'!A1" TargetMode="External" Id="rId1"/></Relationships>
</file>

<file path=xl/worksheets/_rels/sheet8.xml.rels><Relationships xmlns="http://schemas.openxmlformats.org/package/2006/relationships"><Relationship Type="http://schemas.openxmlformats.org/officeDocument/2006/relationships/hyperlink" Target="#'In&#237;cio'!A1" TargetMode="External" Id="rId1"/><Relationship Type="http://schemas.openxmlformats.org/officeDocument/2006/relationships/drawing" Target="/xl/drawings/drawing3.xml" Id="rId2"/></Relationships>
</file>

<file path=xl/worksheets/_rels/sheet9.xml.rels><Relationships xmlns="http://schemas.openxmlformats.org/package/2006/relationships"><Relationship Type="http://schemas.openxmlformats.org/officeDocument/2006/relationships/hyperlink" Target="#'In&#237;cio'!A1" TargetMode="External" Id="rId1"/></Relationships>
</file>

<file path=xl/worksheets/_rels/sheet10.xml.rels><Relationships xmlns="http://schemas.openxmlformats.org/package/2006/relationships"><Relationship Type="http://schemas.openxmlformats.org/officeDocument/2006/relationships/hyperlink" Target="#'In&#237;cio'!A1" TargetMode="External" Id="rId1"/></Relationships>
</file>

<file path=xl/worksheets/_rels/sheet11.xml.rels><Relationships xmlns="http://schemas.openxmlformats.org/package/2006/relationships"><Relationship Type="http://schemas.openxmlformats.org/officeDocument/2006/relationships/hyperlink" Target="#'In&#237;cio'!A1" TargetMode="External" Id="rId1"/></Relationships>
</file>

<file path=xl/worksheets/_rels/sheet12.xml.rels><Relationships xmlns="http://schemas.openxmlformats.org/package/2006/relationships"><Relationship Type="http://schemas.openxmlformats.org/officeDocument/2006/relationships/hyperlink" Target="#'In&#237;cio'!A1" TargetMode="External" Id="rId1"/></Relationships>
</file>

<file path=xl/worksheets/_rels/sheet13.xml.rels><Relationships xmlns="http://schemas.openxmlformats.org/package/2006/relationships"><Relationship Type="http://schemas.openxmlformats.org/officeDocument/2006/relationships/hyperlink" Target="#'In&#237;cio'!A1" TargetMode="External" Id="rId1"/></Relationships>
</file>

<file path=xl/worksheets/_rels/sheet14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tabColor rgb="000A0D14"/>
    <outlinePr summaryBelow="1" summaryRight="1"/>
    <pageSetUpPr fitToPage="1"/>
  </sheetPr>
  <dimension ref="A1:E3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40" customWidth="1" min="2" max="2"/>
    <col width="66" customWidth="1" min="3" max="3"/>
    <col width="12" customWidth="1" min="4" max="4"/>
    <col width="3" customWidth="1" min="5" max="5"/>
  </cols>
  <sheetData>
    <row r="1" ht="20" customHeight="1">
      <c r="A1" s="1" t="n"/>
      <c r="B1" s="1" t="n"/>
      <c r="C1" s="1" t="n"/>
      <c r="D1" s="1" t="n"/>
      <c r="E1" s="1" t="n"/>
    </row>
    <row r="2" ht="20" customHeight="1">
      <c r="A2" s="1" t="n"/>
      <c r="B2" s="1" t="n"/>
      <c r="C2" s="1" t="n"/>
      <c r="D2" s="1" t="n"/>
      <c r="E2" s="1" t="n"/>
    </row>
    <row r="3" ht="20" customHeight="1">
      <c r="A3" s="1" t="n"/>
      <c r="B3" s="1" t="n"/>
      <c r="C3" s="1" t="n"/>
      <c r="D3" s="1" t="n"/>
      <c r="E3" s="1" t="n"/>
    </row>
    <row r="4" ht="38" customHeight="1">
      <c r="A4" s="1" t="n"/>
      <c r="B4" s="1" t="n"/>
      <c r="C4" s="2" t="inlineStr">
        <is>
          <t>Fórmulas do Excel</t>
        </is>
      </c>
      <c r="D4" s="1" t="n"/>
      <c r="E4" s="1" t="n"/>
    </row>
    <row r="5" ht="20" customHeight="1">
      <c r="A5" s="1" t="n"/>
      <c r="B5" s="1" t="n"/>
      <c r="C5" s="1" t="n"/>
      <c r="D5" s="1" t="n"/>
      <c r="E5" s="1" t="n"/>
    </row>
    <row r="6" ht="20" customHeight="1">
      <c r="A6" s="1" t="n"/>
      <c r="B6" s="1" t="n"/>
      <c r="C6" s="3" t="inlineStr">
        <is>
          <t>do básico ao avançado, com exemplos que funcionam</t>
        </is>
      </c>
      <c r="D6" s="1" t="n"/>
      <c r="E6" s="1" t="n"/>
    </row>
    <row r="7" ht="20" customHeight="1">
      <c r="A7" s="1" t="n"/>
      <c r="B7" s="1" t="n"/>
      <c r="C7" s="1" t="n"/>
      <c r="D7" s="1" t="n"/>
      <c r="E7" s="1" t="n"/>
    </row>
    <row r="8" ht="20" customHeight="1">
      <c r="A8" s="1" t="n"/>
      <c r="B8" s="1" t="n"/>
      <c r="C8" s="4" t="inlineStr">
        <is>
          <t>67 fórmulas explicadas + dashboard, tabela dinâmica, gráficos e 10 desafios</t>
        </is>
      </c>
      <c r="D8" s="1" t="n"/>
      <c r="E8" s="1" t="n"/>
    </row>
    <row r="9" ht="20" customHeight="1">
      <c r="A9" s="1" t="n"/>
      <c r="B9" s="1" t="n"/>
      <c r="C9" s="1" t="n"/>
      <c r="D9" s="1" t="n"/>
      <c r="E9" s="1" t="n"/>
    </row>
    <row r="10" ht="20" customHeight="1">
      <c r="A10" s="1" t="n"/>
      <c r="B10" s="1" t="n"/>
      <c r="C10" s="1" t="n"/>
      <c r="D10" s="1" t="n"/>
      <c r="E10" s="1" t="n"/>
    </row>
    <row r="11" ht="20" customHeight="1">
      <c r="A11" s="1" t="n"/>
      <c r="B11" s="1" t="n"/>
      <c r="C11" s="1" t="n"/>
      <c r="D11" s="1" t="n"/>
      <c r="E11" s="1" t="n"/>
    </row>
    <row r="12"/>
    <row r="13">
      <c r="B13" s="5" t="inlineStr">
        <is>
          <t>Como usar</t>
        </is>
      </c>
    </row>
    <row r="14" ht="30" customHeight="1">
      <c r="B14" s="6" t="inlineStr">
        <is>
          <t>1.  Cada aba tem: para que serve, como escrever, o que faz, um exemplo de pequeno negócio e a fórmula pronta para copiar.</t>
        </is>
      </c>
    </row>
    <row r="15" ht="30" customHeight="1">
      <c r="B15" s="6" t="inlineStr">
        <is>
          <t>2.  A coluna azul "Resultado ao vivo" é a fórmula de verdade calculando com dados de exemplo. Clique nela e veja a barra de fórmulas.</t>
        </is>
      </c>
    </row>
    <row r="16" ht="30" customHeight="1">
      <c r="B16" s="6" t="inlineStr">
        <is>
          <t>3.  Mude valores nas abas Vendas, Produtos, Clientes e Parâmetros: todos os resultados se atualizam sozinhos.</t>
        </is>
      </c>
    </row>
    <row r="17" ht="30" customHeight="1">
      <c r="B17" s="6" t="inlineStr">
        <is>
          <t>4.  As fórmulas estão no padrão do Excel em português (nomes como SE, PROCV e separador ;). Se o seu Excel estiver em inglês, ele mostra os nomes em inglês automaticamente.</t>
        </is>
      </c>
    </row>
    <row r="18"/>
    <row r="19">
      <c r="B19" s="5" t="inlineStr">
        <is>
          <t>Índice</t>
        </is>
      </c>
    </row>
    <row r="20" ht="22" customHeight="1">
      <c r="B20" s="7" t="inlineStr">
        <is>
          <t>1. Básico</t>
        </is>
      </c>
      <c r="C20" s="8" t="inlineStr">
        <is>
          <t>Somar, contar, média, porcentagem, $ e datas simples</t>
        </is>
      </c>
      <c r="D20" s="9" t="inlineStr">
        <is>
          <t>13 itens</t>
        </is>
      </c>
    </row>
    <row r="21" ht="22" customHeight="1">
      <c r="B21" s="7" t="inlineStr">
        <is>
          <t>2. Intermediário</t>
        </is>
      </c>
      <c r="C21" s="8" t="inlineStr">
        <is>
          <t>SE, E, OU, SOMASE, CONT.SE, PROCV, SEERRO, textos e datas</t>
        </is>
      </c>
      <c r="D21" s="9" t="inlineStr">
        <is>
          <t>29 itens</t>
        </is>
      </c>
    </row>
    <row r="22" ht="22" customHeight="1">
      <c r="B22" s="7" t="inlineStr">
        <is>
          <t>3. Avançado</t>
        </is>
      </c>
      <c r="C22" s="8" t="inlineStr">
        <is>
          <t>ÍNDICE + CORRESP, SOMARPRODUTO, SES, datas úteis, PGTO, VF, preço e margem</t>
        </is>
      </c>
      <c r="D22" s="9" t="inlineStr">
        <is>
          <t>25 itens</t>
        </is>
      </c>
    </row>
    <row r="23" ht="22" customHeight="1">
      <c r="B23" s="7" t="inlineStr">
        <is>
          <t>4. Excel 365</t>
        </is>
      </c>
      <c r="C23" s="8" t="inlineStr">
        <is>
          <t>PROCX, FILTRO, ÚNICO, CLASSIFICAR, LET</t>
        </is>
      </c>
      <c r="D23" s="9" t="inlineStr">
        <is>
          <t>7 itens</t>
        </is>
      </c>
    </row>
    <row r="24" ht="22" customHeight="1">
      <c r="B24" s="7" t="inlineStr">
        <is>
          <t>5. Dashboard</t>
        </is>
      </c>
      <c r="C24" s="8" t="inlineStr">
        <is>
          <t>Painel de vendas com gráficos e filtros por lista suspensa</t>
        </is>
      </c>
      <c r="D24" s="10" t="n"/>
    </row>
    <row r="25" ht="22" customHeight="1">
      <c r="B25" s="7" t="inlineStr">
        <is>
          <t>6. Tabela dinâmica</t>
        </is>
      </c>
      <c r="C25" s="8" t="inlineStr">
        <is>
          <t>Aula passo a passo + 3 missões com gabarito</t>
        </is>
      </c>
      <c r="D25" s="9" t="inlineStr">
        <is>
          <t>3 itens</t>
        </is>
      </c>
    </row>
    <row r="26" ht="22" customHeight="1">
      <c r="B26" s="7" t="inlineStr">
        <is>
          <t>7. Gráficos</t>
        </is>
      </c>
      <c r="C26" s="8" t="inlineStr">
        <is>
          <t>Qual gráfico usar + exemplo de faturamento x meta</t>
        </is>
      </c>
      <c r="D26" s="10" t="n"/>
    </row>
    <row r="27" ht="22" customHeight="1">
      <c r="B27" s="7" t="inlineStr">
        <is>
          <t>8. Formatação condicional</t>
        </is>
      </c>
      <c r="C27" s="8" t="inlineStr">
        <is>
          <t>Barras, ícones, mapas de calor e regras com fórmula</t>
        </is>
      </c>
      <c r="D27" s="10" t="n"/>
    </row>
    <row r="28" ht="22" customHeight="1">
      <c r="B28" s="7" t="inlineStr">
        <is>
          <t>9. Recursos do Excel</t>
        </is>
      </c>
      <c r="C28" s="8" t="inlineStr">
        <is>
          <t>Tabela, lista suspensa, segmentação, preenchimento relâmpago e mais</t>
        </is>
      </c>
      <c r="D28" s="9" t="inlineStr">
        <is>
          <t>14 itens</t>
        </is>
      </c>
    </row>
    <row r="29" ht="22" customHeight="1">
      <c r="B29" s="7" t="inlineStr">
        <is>
          <t>10. Pratique</t>
        </is>
      </c>
      <c r="C29" s="8" t="inlineStr">
        <is>
          <t>10 desafios com correção automática</t>
        </is>
      </c>
      <c r="D29" s="9" t="inlineStr">
        <is>
          <t>10 itens</t>
        </is>
      </c>
    </row>
    <row r="30" ht="22" customHeight="1">
      <c r="B30" s="7" t="inlineStr">
        <is>
          <t>11. Erros comuns</t>
        </is>
      </c>
      <c r="C30" s="8" t="inlineStr">
        <is>
          <t>#N/D, #DIV/0!, #VALOR! e companhia: o que é e como resolver</t>
        </is>
      </c>
      <c r="D30" s="9" t="inlineStr">
        <is>
          <t>10 itens</t>
        </is>
      </c>
    </row>
    <row r="31" ht="22" customHeight="1">
      <c r="B31" s="7" t="inlineStr">
        <is>
          <t>12. IA cria fórmulas</t>
        </is>
      </c>
      <c r="C31" s="8" t="inlineStr">
        <is>
          <t>Como pedir fórmulas para a IA + prompts prontos + atalhos</t>
        </is>
      </c>
      <c r="D31" s="9" t="inlineStr">
        <is>
          <t>6 itens</t>
        </is>
      </c>
    </row>
    <row r="32" ht="22" customHeight="1">
      <c r="B32" s="7" t="inlineStr">
        <is>
          <t>Base de Vendas</t>
        </is>
      </c>
      <c r="C32" s="8" t="inlineStr">
        <is>
          <t>Base de exemplo: 400 pedidos de jan a out/2026 (formato Tabela)</t>
        </is>
      </c>
      <c r="D32" s="10" t="n"/>
    </row>
    <row r="33" ht="22" customHeight="1">
      <c r="B33" s="7" t="inlineStr">
        <is>
          <t>Vendas</t>
        </is>
      </c>
      <c r="C33" s="8" t="inlineStr">
        <is>
          <t>Dados de exemplo: 20 vendas fictícias (usadas nas fórmulas)</t>
        </is>
      </c>
      <c r="D33" s="10" t="n"/>
    </row>
    <row r="34" ht="22" customHeight="1">
      <c r="B34" s="7" t="inlineStr">
        <is>
          <t>Produtos</t>
        </is>
      </c>
      <c r="C34" s="8" t="inlineStr">
        <is>
          <t>Dados de exemplo: 10 produtos e serviços</t>
        </is>
      </c>
      <c r="D34" s="10" t="n"/>
    </row>
    <row r="35" ht="22" customHeight="1">
      <c r="B35" s="7" t="inlineStr">
        <is>
          <t>Clientes</t>
        </is>
      </c>
      <c r="C35" s="8" t="inlineStr">
        <is>
          <t>Dados de exemplo: 10 clientes (com erros de digitação de propósito)</t>
        </is>
      </c>
      <c r="D35" s="10" t="n"/>
    </row>
    <row r="36" ht="22" customHeight="1">
      <c r="B36" s="7" t="inlineStr">
        <is>
          <t>Parâmetros</t>
        </is>
      </c>
      <c r="C36" s="8" t="inlineStr">
        <is>
          <t>Taxas e metas usadas nos exemplos (pode alterar)</t>
        </is>
      </c>
      <c r="D36" s="10" t="n"/>
    </row>
    <row r="37"/>
    <row r="38" ht="28" customHeight="1">
      <c r="B38" s="11" t="inlineStr">
        <is>
          <t>Material gratuito da DescomplicAI · Consultoria de IA para micro, pequenas e médias empresas e pessoas físicas. Pode compartilhar à vontade!</t>
        </is>
      </c>
    </row>
  </sheetData>
  <mergeCells count="5">
    <mergeCell ref="B14:D14"/>
    <mergeCell ref="B17:D17"/>
    <mergeCell ref="B15:D15"/>
    <mergeCell ref="B38:D38"/>
    <mergeCell ref="B16:D16"/>
  </mergeCells>
  <hyperlinks>
    <hyperlink xmlns:r="http://schemas.openxmlformats.org/officeDocument/2006/relationships" ref="B20" r:id="rId1"/>
    <hyperlink xmlns:r="http://schemas.openxmlformats.org/officeDocument/2006/relationships" ref="B21" r:id="rId2"/>
    <hyperlink xmlns:r="http://schemas.openxmlformats.org/officeDocument/2006/relationships" ref="B22" r:id="rId3"/>
    <hyperlink xmlns:r="http://schemas.openxmlformats.org/officeDocument/2006/relationships" ref="B23" r:id="rId4"/>
    <hyperlink xmlns:r="http://schemas.openxmlformats.org/officeDocument/2006/relationships" ref="B24" r:id="rId5"/>
    <hyperlink xmlns:r="http://schemas.openxmlformats.org/officeDocument/2006/relationships" ref="B25" r:id="rId6"/>
    <hyperlink xmlns:r="http://schemas.openxmlformats.org/officeDocument/2006/relationships" ref="B26" r:id="rId7"/>
    <hyperlink xmlns:r="http://schemas.openxmlformats.org/officeDocument/2006/relationships" ref="B27" r:id="rId8"/>
    <hyperlink xmlns:r="http://schemas.openxmlformats.org/officeDocument/2006/relationships" ref="B28" r:id="rId9"/>
    <hyperlink xmlns:r="http://schemas.openxmlformats.org/officeDocument/2006/relationships" ref="B29" r:id="rId10"/>
    <hyperlink xmlns:r="http://schemas.openxmlformats.org/officeDocument/2006/relationships" ref="B30" r:id="rId11"/>
    <hyperlink xmlns:r="http://schemas.openxmlformats.org/officeDocument/2006/relationships" ref="B31" r:id="rId12"/>
    <hyperlink xmlns:r="http://schemas.openxmlformats.org/officeDocument/2006/relationships" ref="B32" r:id="rId13"/>
    <hyperlink xmlns:r="http://schemas.openxmlformats.org/officeDocument/2006/relationships" ref="B33" r:id="rId14"/>
    <hyperlink xmlns:r="http://schemas.openxmlformats.org/officeDocument/2006/relationships" ref="B34" r:id="rId15"/>
    <hyperlink xmlns:r="http://schemas.openxmlformats.org/officeDocument/2006/relationships" ref="B35" r:id="rId16"/>
    <hyperlink xmlns:r="http://schemas.openxmlformats.org/officeDocument/2006/relationships" ref="B36" r:id="rId17"/>
  </hyperlinks>
  <pageMargins left="0.75" right="0.75" top="1" bottom="1" header="0.5" footer="0.5"/>
  <pageSetup fitToHeight="0" fitToWidth="1"/>
  <drawing xmlns:r="http://schemas.openxmlformats.org/officeDocument/2006/relationships" r:id="rId18"/>
</worksheet>
</file>

<file path=xl/worksheets/sheet2.xml><?xml version="1.0" encoding="utf-8"?>
<worksheet xmlns="http://schemas.openxmlformats.org/spreadsheetml/2006/main">
  <sheetPr>
    <tabColor rgb="0016A34A"/>
    <outlinePr summaryBelow="1" summaryRight="1"/>
    <pageSetUpPr fitToPage="1"/>
  </sheetPr>
  <dimension ref="A1:H19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2" customWidth="1" min="2" max="2"/>
    <col width="20" customWidth="1" min="3" max="3"/>
    <col width="30" customWidth="1" min="4" max="4"/>
    <col width="40" customWidth="1" min="5" max="5"/>
    <col width="36" customWidth="1" min="6" max="6"/>
    <col width="44" customWidth="1" min="7" max="7"/>
    <col width="22" customWidth="1" min="8" max="8"/>
  </cols>
  <sheetData>
    <row r="1" ht="38" customHeight="1">
      <c r="A1" s="12" t="inlineStr">
        <is>
          <t>Nível 1 · Básico</t>
        </is>
      </c>
    </row>
    <row r="2" ht="30" customHeight="1">
      <c r="A2" s="13" t="inlineStr">
        <is>
          <t>As fórmulas do dia a dia: somar, contar, tirar média, porcentagem e datas simples. Comece por aqui.</t>
        </is>
      </c>
    </row>
    <row r="3">
      <c r="A3" s="14" t="inlineStr">
        <is>
          <t>← Voltar ao índice</t>
        </is>
      </c>
    </row>
    <row r="4" ht="30" customHeight="1">
      <c r="A4" s="15" t="inlineStr">
        <is>
          <t>#</t>
        </is>
      </c>
      <c r="B4" s="15" t="inlineStr">
        <is>
          <t>Para que serve</t>
        </is>
      </c>
      <c r="C4" s="15" t="inlineStr">
        <is>
          <t>Função (pt-BR)</t>
        </is>
      </c>
      <c r="D4" s="15" t="inlineStr">
        <is>
          <t>Como escrever</t>
        </is>
      </c>
      <c r="E4" s="15" t="inlineStr">
        <is>
          <t>O que faz (em português claro)</t>
        </is>
      </c>
      <c r="F4" s="15" t="inlineStr">
        <is>
          <t>Exemplo no seu negócio</t>
        </is>
      </c>
      <c r="G4" s="15" t="inlineStr">
        <is>
          <t>Fórmula do exemplo (copie e cole)</t>
        </is>
      </c>
      <c r="H4" s="16" t="inlineStr">
        <is>
          <t>Resultado ao vivo ✓</t>
        </is>
      </c>
    </row>
    <row r="5" ht="58" customHeight="1">
      <c r="A5" s="17" t="n">
        <v>1</v>
      </c>
      <c r="B5" s="18" t="inlineStr">
        <is>
          <t>Operadores</t>
        </is>
      </c>
      <c r="C5" s="19" t="inlineStr">
        <is>
          <t>+  -  *  /  ^</t>
        </is>
      </c>
      <c r="D5" s="20" t="inlineStr">
        <is>
          <t>=A1*B1</t>
        </is>
      </c>
      <c r="E5" s="21" t="inlineStr">
        <is>
          <t>Faz contas como numa calculadora: soma (+), subtrai (-), multiplica (*), divide (/) e eleva (^).</t>
        </is>
      </c>
      <c r="F5" s="21" t="inlineStr">
        <is>
          <t>Total da 1ª venda: quantidade × preço unitário.</t>
        </is>
      </c>
      <c r="G5" s="22" t="inlineStr">
        <is>
          <t>=Vendas!F2*Vendas!G2</t>
        </is>
      </c>
      <c r="H5" s="23">
        <f>Vendas!F2*Vendas!G2</f>
        <v/>
      </c>
    </row>
    <row r="6" ht="44" customHeight="1">
      <c r="A6" s="17" t="n">
        <v>2</v>
      </c>
      <c r="B6" s="18" t="inlineStr">
        <is>
          <t>Soma</t>
        </is>
      </c>
      <c r="C6" s="19" t="inlineStr">
        <is>
          <t>SOMA</t>
        </is>
      </c>
      <c r="D6" s="20" t="inlineStr">
        <is>
          <t>=SOMA(intervalo)</t>
        </is>
      </c>
      <c r="E6" s="21" t="inlineStr">
        <is>
          <t>Soma todos os números de um intervalo.</t>
        </is>
      </c>
      <c r="F6" s="21" t="inlineStr">
        <is>
          <t>Faturamento total do período.</t>
        </is>
      </c>
      <c r="G6" s="22" t="inlineStr">
        <is>
          <t>=SOMA(Vendas!H2:H21)</t>
        </is>
      </c>
      <c r="H6" s="23">
        <f>SUM(Vendas!H2:H21)</f>
        <v/>
      </c>
    </row>
    <row r="7" ht="44" customHeight="1">
      <c r="A7" s="17" t="n">
        <v>3</v>
      </c>
      <c r="B7" s="18" t="inlineStr">
        <is>
          <t>Média</t>
        </is>
      </c>
      <c r="C7" s="19" t="inlineStr">
        <is>
          <t>MÉDIA</t>
        </is>
      </c>
      <c r="D7" s="20" t="inlineStr">
        <is>
          <t>=MÉDIA(intervalo)</t>
        </is>
      </c>
      <c r="E7" s="21" t="inlineStr">
        <is>
          <t>Calcula a média dos números.</t>
        </is>
      </c>
      <c r="F7" s="21" t="inlineStr">
        <is>
          <t>Ticket médio: quanto cada venda rende, em média.</t>
        </is>
      </c>
      <c r="G7" s="22" t="inlineStr">
        <is>
          <t>=MÉDIA(Vendas!H2:H21)</t>
        </is>
      </c>
      <c r="H7" s="23">
        <f>AVERAGE(Vendas!H2:H21)</f>
        <v/>
      </c>
    </row>
    <row r="8" ht="44" customHeight="1">
      <c r="A8" s="17" t="n">
        <v>4</v>
      </c>
      <c r="B8" s="18" t="inlineStr">
        <is>
          <t>Maior valor</t>
        </is>
      </c>
      <c r="C8" s="19" t="inlineStr">
        <is>
          <t>MÁXIMO</t>
        </is>
      </c>
      <c r="D8" s="20" t="inlineStr">
        <is>
          <t>=MÁXIMO(intervalo)</t>
        </is>
      </c>
      <c r="E8" s="21" t="inlineStr">
        <is>
          <t>Mostra o maior número do intervalo.</t>
        </is>
      </c>
      <c r="F8" s="21" t="inlineStr">
        <is>
          <t>Maior venda do mês.</t>
        </is>
      </c>
      <c r="G8" s="22" t="inlineStr">
        <is>
          <t>=MÁXIMO(Vendas!H2:H21)</t>
        </is>
      </c>
      <c r="H8" s="23">
        <f>MAX(Vendas!H2:H21)</f>
        <v/>
      </c>
    </row>
    <row r="9" ht="44" customHeight="1">
      <c r="A9" s="17" t="n">
        <v>5</v>
      </c>
      <c r="B9" s="18" t="inlineStr">
        <is>
          <t>Menor valor</t>
        </is>
      </c>
      <c r="C9" s="19" t="inlineStr">
        <is>
          <t>MÍNIMO</t>
        </is>
      </c>
      <c r="D9" s="20" t="inlineStr">
        <is>
          <t>=MÍNIMO(intervalo)</t>
        </is>
      </c>
      <c r="E9" s="21" t="inlineStr">
        <is>
          <t>Mostra o menor número do intervalo.</t>
        </is>
      </c>
      <c r="F9" s="21" t="inlineStr">
        <is>
          <t>Menor venda do mês.</t>
        </is>
      </c>
      <c r="G9" s="22" t="inlineStr">
        <is>
          <t>=MÍNIMO(Vendas!H2:H21)</t>
        </is>
      </c>
      <c r="H9" s="23">
        <f>MIN(Vendas!H2:H21)</f>
        <v/>
      </c>
    </row>
    <row r="10" ht="44" customHeight="1">
      <c r="A10" s="17" t="n">
        <v>6</v>
      </c>
      <c r="B10" s="18" t="inlineStr">
        <is>
          <t>Contar números</t>
        </is>
      </c>
      <c r="C10" s="19" t="inlineStr">
        <is>
          <t>CONT.NÚM</t>
        </is>
      </c>
      <c r="D10" s="20" t="inlineStr">
        <is>
          <t>=CONT.NÚM(intervalo)</t>
        </is>
      </c>
      <c r="E10" s="21" t="inlineStr">
        <is>
          <t>Conta quantas células têm número.</t>
        </is>
      </c>
      <c r="F10" s="21" t="inlineStr">
        <is>
          <t>Quantas vendas foram lançadas.</t>
        </is>
      </c>
      <c r="G10" s="22" t="inlineStr">
        <is>
          <t>=CONT.NÚM(Vendas!F2:F21)</t>
        </is>
      </c>
      <c r="H10" s="24">
        <f>COUNT(Vendas!F2:F21)</f>
        <v/>
      </c>
    </row>
    <row r="11" ht="44" customHeight="1">
      <c r="A11" s="17" t="n">
        <v>7</v>
      </c>
      <c r="B11" s="18" t="inlineStr">
        <is>
          <t>Contar preenchidas</t>
        </is>
      </c>
      <c r="C11" s="19" t="inlineStr">
        <is>
          <t>CONT.VALORES</t>
        </is>
      </c>
      <c r="D11" s="20" t="inlineStr">
        <is>
          <t>=CONT.VALORES(intervalo)</t>
        </is>
      </c>
      <c r="E11" s="21" t="inlineStr">
        <is>
          <t>Conta células que não estão vazias (texto ou número).</t>
        </is>
      </c>
      <c r="F11" s="21" t="inlineStr">
        <is>
          <t>Quantos clientes estão cadastrados.</t>
        </is>
      </c>
      <c r="G11" s="22" t="inlineStr">
        <is>
          <t>=CONT.VALORES(Clientes!B2:B11)</t>
        </is>
      </c>
      <c r="H11" s="24">
        <f>COUNTA(Clientes!B2:B11)</f>
        <v/>
      </c>
    </row>
    <row r="12" ht="44" customHeight="1">
      <c r="A12" s="17" t="n">
        <v>8</v>
      </c>
      <c r="B12" s="18" t="inlineStr">
        <is>
          <t>Contar vazias</t>
        </is>
      </c>
      <c r="C12" s="19" t="inlineStr">
        <is>
          <t>CONTAR.VAZIO</t>
        </is>
      </c>
      <c r="D12" s="20" t="inlineStr">
        <is>
          <t>=CONTAR.VAZIO(intervalo)</t>
        </is>
      </c>
      <c r="E12" s="21" t="inlineStr">
        <is>
          <t>Conta células em branco.</t>
        </is>
      </c>
      <c r="F12" s="21" t="inlineStr">
        <is>
          <t>Quantos clientes estão sem e-mail (para completar o cadastro).</t>
        </is>
      </c>
      <c r="G12" s="22" t="inlineStr">
        <is>
          <t>=CONTAR.VAZIO(Clientes!D2:D11)</t>
        </is>
      </c>
      <c r="H12" s="24">
        <f>COUNTBLANK(Clientes!D2:D11)</f>
        <v/>
      </c>
    </row>
    <row r="13" ht="44" customHeight="1">
      <c r="A13" s="17" t="n">
        <v>9</v>
      </c>
      <c r="B13" s="18" t="inlineStr">
        <is>
          <t>Arredondar</t>
        </is>
      </c>
      <c r="C13" s="19" t="inlineStr">
        <is>
          <t>ARRED</t>
        </is>
      </c>
      <c r="D13" s="20" t="inlineStr">
        <is>
          <t>=ARRED(número; casas)</t>
        </is>
      </c>
      <c r="E13" s="21" t="inlineStr">
        <is>
          <t>Arredonda um número para a quantidade de casas decimais que você escolher.</t>
        </is>
      </c>
      <c r="F13" s="21" t="inlineStr">
        <is>
          <t>Imposto da 1ª venda, arredondado em centavos.</t>
        </is>
      </c>
      <c r="G13" s="22" t="inlineStr">
        <is>
          <t>=ARRED(Vendas!H2*'Parâmetros'!B3;2)</t>
        </is>
      </c>
      <c r="H13" s="23">
        <f>ROUND(Vendas!H2*'Parâmetros'!B3,2)</f>
        <v/>
      </c>
    </row>
    <row r="14" ht="44" customHeight="1">
      <c r="A14" s="17" t="n">
        <v>10</v>
      </c>
      <c r="B14" s="18" t="inlineStr">
        <is>
          <t>Porcentagem</t>
        </is>
      </c>
      <c r="C14" s="19" t="inlineStr">
        <is>
          <t>/  e formato %</t>
        </is>
      </c>
      <c r="D14" s="20" t="inlineStr">
        <is>
          <t>=parte/total</t>
        </is>
      </c>
      <c r="E14" s="21" t="inlineStr">
        <is>
          <t>Divide a parte pelo total e mostra em %. Formate a célula como Porcentagem.</t>
        </is>
      </c>
      <c r="F14" s="21" t="inlineStr">
        <is>
          <t>Quanto da meta do período já foi atingido.</t>
        </is>
      </c>
      <c r="G14" s="22" t="inlineStr">
        <is>
          <t>=SOMA(Vendas!H2:H21)/'Parâmetros'!B4</t>
        </is>
      </c>
      <c r="H14" s="25">
        <f>SUM(Vendas!H2:H21)/'Parâmetros'!B4</f>
        <v/>
      </c>
    </row>
    <row r="15" ht="58" customHeight="1">
      <c r="A15" s="17" t="n">
        <v>11</v>
      </c>
      <c r="B15" s="18" t="inlineStr">
        <is>
          <t>Referência fixa</t>
        </is>
      </c>
      <c r="C15" s="19" t="inlineStr">
        <is>
          <t>$ (cifrão)</t>
        </is>
      </c>
      <c r="D15" s="20" t="inlineStr">
        <is>
          <t>=A2*$B$1</t>
        </is>
      </c>
      <c r="E15" s="21" t="inlineStr">
        <is>
          <t>O $ trava a célula: ao arrastar a fórmula, ela continua apontando para o mesmo lugar. Atalho: F4.</t>
        </is>
      </c>
      <c r="F15" s="21" t="inlineStr">
        <is>
          <t>Comissão da 1ª venda usando a taxa fixa da aba Parâmetros.</t>
        </is>
      </c>
      <c r="G15" s="22" t="inlineStr">
        <is>
          <t>=Vendas!H2*'Parâmetros'!$B$2</t>
        </is>
      </c>
      <c r="H15" s="23">
        <f>Vendas!H2*'Parâmetros'!$B$2</f>
        <v/>
      </c>
    </row>
    <row r="16" ht="44" customHeight="1">
      <c r="A16" s="17" t="n">
        <v>12</v>
      </c>
      <c r="B16" s="18" t="inlineStr">
        <is>
          <t>Data de hoje</t>
        </is>
      </c>
      <c r="C16" s="19" t="inlineStr">
        <is>
          <t>HOJE</t>
        </is>
      </c>
      <c r="D16" s="20" t="inlineStr">
        <is>
          <t>=HOJE()</t>
        </is>
      </c>
      <c r="E16" s="21" t="inlineStr">
        <is>
          <t>Mostra a data de hoje e se atualiza sozinha todo dia.</t>
        </is>
      </c>
      <c r="F16" s="21" t="inlineStr">
        <is>
          <t>Base para calcular atrasos e prazos.</t>
        </is>
      </c>
      <c r="G16" s="22" t="inlineStr">
        <is>
          <t>=HOJE()</t>
        </is>
      </c>
      <c r="H16" s="26">
        <f>TODAY()</f>
        <v/>
      </c>
    </row>
    <row r="17" ht="44" customHeight="1">
      <c r="A17" s="17" t="n">
        <v>13</v>
      </c>
      <c r="B17" s="18" t="inlineStr">
        <is>
          <t>Diferença de datas</t>
        </is>
      </c>
      <c r="C17" s="19" t="inlineStr">
        <is>
          <t>-  entre datas</t>
        </is>
      </c>
      <c r="D17" s="20" t="inlineStr">
        <is>
          <t>=data_final-data_inicial</t>
        </is>
      </c>
      <c r="E17" s="21" t="inlineStr">
        <is>
          <t>Subtrair uma data de outra dá o número de dias entre elas.</t>
        </is>
      </c>
      <c r="F17" s="21" t="inlineStr">
        <is>
          <t>Quantos dias faltam (ou passaram, se negativo) para o vencimento da 1ª venda.</t>
        </is>
      </c>
      <c r="G17" s="22" t="inlineStr">
        <is>
          <t>=Vendas!I2-HOJE()</t>
        </is>
      </c>
      <c r="H17" s="24">
        <f>Vendas!I2-TODAY()</f>
        <v/>
      </c>
    </row>
    <row r="18"/>
    <row r="19" ht="30" customHeight="1">
      <c r="B19" s="11" t="inlineStr">
        <is>
          <t>Dica: clique em qualquer célula da coluna "Resultado ao vivo" e olhe a barra de fórmulas: é a fórmula de verdade, calculando com as abas Vendas, Produtos, Clientes e Parâmetros. Mude um dado lá e veja o resultado mudar.</t>
        </is>
      </c>
    </row>
  </sheetData>
  <mergeCells count="3">
    <mergeCell ref="B19:H19"/>
    <mergeCell ref="A2:H2"/>
    <mergeCell ref="A1:H1"/>
  </mergeCells>
  <hyperlinks>
    <hyperlink xmlns:r="http://schemas.openxmlformats.org/officeDocument/2006/relationships" ref="A3" r:id="rId1"/>
  </hyperlink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1D4ED8"/>
    <outlinePr summaryBelow="1" summaryRight="1"/>
    <pageSetUpPr fitToPage="1"/>
  </sheetPr>
  <dimension ref="A1:H35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2" customWidth="1" min="2" max="2"/>
    <col width="20" customWidth="1" min="3" max="3"/>
    <col width="30" customWidth="1" min="4" max="4"/>
    <col width="40" customWidth="1" min="5" max="5"/>
    <col width="36" customWidth="1" min="6" max="6"/>
    <col width="44" customWidth="1" min="7" max="7"/>
    <col width="22" customWidth="1" min="8" max="8"/>
  </cols>
  <sheetData>
    <row r="1" ht="38" customHeight="1">
      <c r="A1" s="12" t="inlineStr">
        <is>
          <t>Nível 2 · Intermediário</t>
        </is>
      </c>
    </row>
    <row r="2" ht="30" customHeight="1">
      <c r="A2" s="13" t="inlineStr">
        <is>
          <t>Condições (SE), contas com critério (SOMASE, CONT.SE), buscas (PROCV) e arrumação de textos e datas.</t>
        </is>
      </c>
    </row>
    <row r="3">
      <c r="A3" s="14" t="inlineStr">
        <is>
          <t>← Voltar ao índice</t>
        </is>
      </c>
    </row>
    <row r="4" ht="30" customHeight="1">
      <c r="A4" s="15" t="inlineStr">
        <is>
          <t>#</t>
        </is>
      </c>
      <c r="B4" s="15" t="inlineStr">
        <is>
          <t>Para que serve</t>
        </is>
      </c>
      <c r="C4" s="15" t="inlineStr">
        <is>
          <t>Função (pt-BR)</t>
        </is>
      </c>
      <c r="D4" s="15" t="inlineStr">
        <is>
          <t>Como escrever</t>
        </is>
      </c>
      <c r="E4" s="15" t="inlineStr">
        <is>
          <t>O que faz (em português claro)</t>
        </is>
      </c>
      <c r="F4" s="15" t="inlineStr">
        <is>
          <t>Exemplo no seu negócio</t>
        </is>
      </c>
      <c r="G4" s="15" t="inlineStr">
        <is>
          <t>Fórmula do exemplo (copie e cole)</t>
        </is>
      </c>
      <c r="H4" s="16" t="inlineStr">
        <is>
          <t>Resultado ao vivo ✓</t>
        </is>
      </c>
    </row>
    <row r="5" ht="44" customHeight="1">
      <c r="A5" s="17" t="n">
        <v>14</v>
      </c>
      <c r="B5" s="18" t="inlineStr">
        <is>
          <t>Condição</t>
        </is>
      </c>
      <c r="C5" s="27" t="inlineStr">
        <is>
          <t>SE</t>
        </is>
      </c>
      <c r="D5" s="20" t="inlineStr">
        <is>
          <t>=SE(teste; se_verdadeiro; se_falso)</t>
        </is>
      </c>
      <c r="E5" s="21" t="inlineStr">
        <is>
          <t>Testa uma condição e devolve um resultado se for verdade e outro se não for.</t>
        </is>
      </c>
      <c r="F5" s="21" t="inlineStr">
        <is>
          <t>Classificar a venda como grande ou normal.</t>
        </is>
      </c>
      <c r="G5" s="22" t="inlineStr">
        <is>
          <t>=SE(Vendas!H2&gt;=1000;"Venda grande";"Venda normal")</t>
        </is>
      </c>
      <c r="H5" s="28">
        <f>IF(Vendas!H2&gt;=1000,"Venda grande","Venda normal")</f>
        <v/>
      </c>
    </row>
    <row r="6" ht="44" customHeight="1">
      <c r="A6" s="17" t="n">
        <v>15</v>
      </c>
      <c r="B6" s="18" t="inlineStr">
        <is>
          <t>Condição com data</t>
        </is>
      </c>
      <c r="C6" s="27" t="inlineStr">
        <is>
          <t>SE + HOJE</t>
        </is>
      </c>
      <c r="D6" s="20" t="inlineStr">
        <is>
          <t>=SE(B2&lt;HOJE(); "ATRASADO"; "EM DIA")</t>
        </is>
      </c>
      <c r="E6" s="21" t="inlineStr">
        <is>
          <t>A dica do nosso vídeo: compara a data com hoje e marca o que já venceu.</t>
        </is>
      </c>
      <c r="F6" s="21" t="inlineStr">
        <is>
          <t>Marcar se o vencimento da 1ª venda já passou.</t>
        </is>
      </c>
      <c r="G6" s="22" t="inlineStr">
        <is>
          <t>=SE(Vendas!I2&lt;HOJE();"ATRASADO";"EM DIA")</t>
        </is>
      </c>
      <c r="H6" s="28">
        <f>IF(Vendas!I2&lt;TODAY(),"ATRASADO","EM DIA")</f>
        <v/>
      </c>
    </row>
    <row r="7" ht="44" customHeight="1">
      <c r="A7" s="17" t="n">
        <v>16</v>
      </c>
      <c r="B7" s="18" t="inlineStr">
        <is>
          <t>Duas condições</t>
        </is>
      </c>
      <c r="C7" s="27" t="inlineStr">
        <is>
          <t>E</t>
        </is>
      </c>
      <c r="D7" s="20" t="inlineStr">
        <is>
          <t>=E(teste1; teste2)</t>
        </is>
      </c>
      <c r="E7" s="21" t="inlineStr">
        <is>
          <t>Só é VERDADEIRO se TODAS as condições forem verdadeiras.</t>
        </is>
      </c>
      <c r="F7" s="21" t="inlineStr">
        <is>
          <t>Cobrar só quem está pendente E com vencimento passado.</t>
        </is>
      </c>
      <c r="G7" s="22" t="inlineStr">
        <is>
          <t>=SE(E(Vendas!J4="Pendente";Vendas!I4&lt;HOJE());"Cobrar";"OK")</t>
        </is>
      </c>
      <c r="H7" s="28">
        <f>IF(AND(Vendas!J4="Pendente",Vendas!I4&lt;TODAY()),"Cobrar","OK")</f>
        <v/>
      </c>
    </row>
    <row r="8" ht="58" customHeight="1">
      <c r="A8" s="17" t="n">
        <v>17</v>
      </c>
      <c r="B8" s="18" t="inlineStr">
        <is>
          <t>Uma ou outra</t>
        </is>
      </c>
      <c r="C8" s="27" t="inlineStr">
        <is>
          <t>OU</t>
        </is>
      </c>
      <c r="D8" s="20" t="inlineStr">
        <is>
          <t>=OU(teste1; teste2)</t>
        </is>
      </c>
      <c r="E8" s="21" t="inlineStr">
        <is>
          <t>É VERDADEIRO se PELO MENOS UMA condição for verdadeira.</t>
        </is>
      </c>
      <c r="F8" s="21" t="inlineStr">
        <is>
          <t>Definir o tipo de entrega pela cidade do cliente.</t>
        </is>
      </c>
      <c r="G8" s="22" t="inlineStr">
        <is>
          <t>=SE(OU(Vendas!K3="São Paulo";Vendas!K3="Campinas");"Entrega própria";"Transportadora")</t>
        </is>
      </c>
      <c r="H8" s="28">
        <f>IF(OR(Vendas!K3="São Paulo",Vendas!K3="Campinas"),"Entrega própria","Transportadora")</f>
        <v/>
      </c>
    </row>
    <row r="9" ht="44" customHeight="1">
      <c r="A9" s="17" t="n">
        <v>18</v>
      </c>
      <c r="B9" s="18" t="inlineStr">
        <is>
          <t>Somar com critério</t>
        </is>
      </c>
      <c r="C9" s="27" t="inlineStr">
        <is>
          <t>SOMASE</t>
        </is>
      </c>
      <c r="D9" s="20" t="inlineStr">
        <is>
          <t>=SOMASE(onde_procurar; critério; o_que_somar)</t>
        </is>
      </c>
      <c r="E9" s="21" t="inlineStr">
        <is>
          <t>Soma só as linhas que atendem a uma condição.</t>
        </is>
      </c>
      <c r="F9" s="21" t="inlineStr">
        <is>
          <t>Quanto a vendedora Ana vendeu.</t>
        </is>
      </c>
      <c r="G9" s="22" t="inlineStr">
        <is>
          <t>=SOMASE(Vendas!E2:E21;"Ana";Vendas!H2:H21)</t>
        </is>
      </c>
      <c r="H9" s="23">
        <f>SUMIF(Vendas!E2:E21,"Ana",Vendas!H2:H21)</f>
        <v/>
      </c>
    </row>
    <row r="10" ht="44" customHeight="1">
      <c r="A10" s="17" t="n">
        <v>19</v>
      </c>
      <c r="B10" s="18" t="inlineStr">
        <is>
          <t>Contar com critério</t>
        </is>
      </c>
      <c r="C10" s="27" t="inlineStr">
        <is>
          <t>CONT.SE</t>
        </is>
      </c>
      <c r="D10" s="20" t="inlineStr">
        <is>
          <t>=CONT.SE(intervalo; critério)</t>
        </is>
      </c>
      <c r="E10" s="21" t="inlineStr">
        <is>
          <t>Conta quantas células atendem a uma condição.</t>
        </is>
      </c>
      <c r="F10" s="21" t="inlineStr">
        <is>
          <t>Quantas vendas ainda estão pendentes de pagamento.</t>
        </is>
      </c>
      <c r="G10" s="22" t="inlineStr">
        <is>
          <t>=CONT.SE(Vendas!J2:J21;"Pendente")</t>
        </is>
      </c>
      <c r="H10" s="24">
        <f>COUNTIF(Vendas!J2:J21,"Pendente")</f>
        <v/>
      </c>
    </row>
    <row r="11" ht="44" customHeight="1">
      <c r="A11" s="17" t="n">
        <v>20</v>
      </c>
      <c r="B11" s="18" t="inlineStr">
        <is>
          <t>Contar com curinga</t>
        </is>
      </c>
      <c r="C11" s="27" t="inlineStr">
        <is>
          <t>CONT.SE + *</t>
        </is>
      </c>
      <c r="D11" s="20" t="inlineStr">
        <is>
          <t>=CONT.SE(intervalo; "*texto")</t>
        </is>
      </c>
      <c r="E11" s="21" t="inlineStr">
        <is>
          <t>O * substitui qualquer texto: "*@gmail.com" acha todo e-mail que termina assim.</t>
        </is>
      </c>
      <c r="F11" s="21" t="inlineStr">
        <is>
          <t>Quantos clientes usam Gmail.</t>
        </is>
      </c>
      <c r="G11" s="22" t="inlineStr">
        <is>
          <t>=CONT.SE(Clientes!D2:D11;"*@gmail.com")</t>
        </is>
      </c>
      <c r="H11" s="24">
        <f>COUNTIF(Clientes!D2:D11,"*@gmail.com")</f>
        <v/>
      </c>
    </row>
    <row r="12" ht="44" customHeight="1">
      <c r="A12" s="17" t="n">
        <v>21</v>
      </c>
      <c r="B12" s="18" t="inlineStr">
        <is>
          <t>Média com critério</t>
        </is>
      </c>
      <c r="C12" s="27" t="inlineStr">
        <is>
          <t>MÉDIASE</t>
        </is>
      </c>
      <c r="D12" s="20" t="inlineStr">
        <is>
          <t>=MÉDIASE(onde_procurar; critério; média_de)</t>
        </is>
      </c>
      <c r="E12" s="21" t="inlineStr">
        <is>
          <t>Faz a média só das linhas que atendem à condição.</t>
        </is>
      </c>
      <c r="F12" s="21" t="inlineStr">
        <is>
          <t>Ticket médio só dos serviços.</t>
        </is>
      </c>
      <c r="G12" s="22" t="inlineStr">
        <is>
          <t>=MÉDIASE(Vendas!D2:D21;"Serviços";Vendas!H2:H21)</t>
        </is>
      </c>
      <c r="H12" s="23">
        <f>AVERAGEIF(Vendas!D2:D21,"Serviços",Vendas!H2:H21)</f>
        <v/>
      </c>
    </row>
    <row r="13" ht="58" customHeight="1">
      <c r="A13" s="17" t="n">
        <v>22</v>
      </c>
      <c r="B13" s="18" t="inlineStr">
        <is>
          <t>Somar com vários critérios</t>
        </is>
      </c>
      <c r="C13" s="27" t="inlineStr">
        <is>
          <t>SOMASES</t>
        </is>
      </c>
      <c r="D13" s="20" t="inlineStr">
        <is>
          <t>=SOMASES(o_que_somar; onde1; crit1; onde2; crit2)</t>
        </is>
      </c>
      <c r="E13" s="21" t="inlineStr">
        <is>
          <t>Soma com duas ou mais condições ao mesmo tempo.</t>
        </is>
      </c>
      <c r="F13" s="21" t="inlineStr">
        <is>
          <t>Quanto a Ana já recebeu (vendas da Ana E pagas).</t>
        </is>
      </c>
      <c r="G13" s="22" t="inlineStr">
        <is>
          <t>=SOMASES(Vendas!H2:H21;Vendas!E2:E21;"Ana";Vendas!J2:J21;"Pago")</t>
        </is>
      </c>
      <c r="H13" s="23">
        <f>SUMIFS(Vendas!H2:H21,Vendas!E2:E21,"Ana",Vendas!J2:J21,"Pago")</f>
        <v/>
      </c>
    </row>
    <row r="14" ht="44" customHeight="1">
      <c r="A14" s="17" t="n">
        <v>23</v>
      </c>
      <c r="B14" s="18" t="inlineStr">
        <is>
          <t>Contar com vários critérios</t>
        </is>
      </c>
      <c r="C14" s="27" t="inlineStr">
        <is>
          <t>CONT.SES</t>
        </is>
      </c>
      <c r="D14" s="20" t="inlineStr">
        <is>
          <t>=CONT.SES(onde1; crit1; onde2; crit2)</t>
        </is>
      </c>
      <c r="E14" s="21" t="inlineStr">
        <is>
          <t>Conta com duas ou mais condições.</t>
        </is>
      </c>
      <c r="F14" s="21" t="inlineStr">
        <is>
          <t>Vendas de R$ 500 ou mais que ainda não foram pagas.</t>
        </is>
      </c>
      <c r="G14" s="22" t="inlineStr">
        <is>
          <t>=CONT.SES(Vendas!H2:H21;"&gt;=500";Vendas!J2:J21;"Pendente")</t>
        </is>
      </c>
      <c r="H14" s="24">
        <f>COUNTIFS(Vendas!H2:H21,"&gt;=500",Vendas!J2:J21,"Pendente")</f>
        <v/>
      </c>
    </row>
    <row r="15" ht="58" customHeight="1">
      <c r="A15" s="17" t="n">
        <v>24</v>
      </c>
      <c r="B15" s="18" t="inlineStr">
        <is>
          <t>Buscar na tabela</t>
        </is>
      </c>
      <c r="C15" s="27" t="inlineStr">
        <is>
          <t>PROCV</t>
        </is>
      </c>
      <c r="D15" s="20" t="inlineStr">
        <is>
          <t>=PROCV(valor; tabela; nº_coluna; FALSO)</t>
        </is>
      </c>
      <c r="E15" s="21" t="inlineStr">
        <is>
          <t>Procura um valor na 1ª coluna de uma tabela e traz a informação de outra coluna. Use FALSO para busca exata.</t>
        </is>
      </c>
      <c r="F15" s="21" t="inlineStr">
        <is>
          <t>Preço do produto de código P003.</t>
        </is>
      </c>
      <c r="G15" s="22" t="inlineStr">
        <is>
          <t>=PROCV("P003";Produtos!A2:G11;4;FALSO)</t>
        </is>
      </c>
      <c r="H15" s="23">
        <f>VLOOKUP("P003",Produtos!A2:G11,4,FALSE)</f>
        <v/>
      </c>
    </row>
    <row r="16" ht="58" customHeight="1">
      <c r="A16" s="17" t="n">
        <v>25</v>
      </c>
      <c r="B16" s="18" t="inlineStr">
        <is>
          <t>Tratar erro</t>
        </is>
      </c>
      <c r="C16" s="27" t="inlineStr">
        <is>
          <t>SEERRO</t>
        </is>
      </c>
      <c r="D16" s="20" t="inlineStr">
        <is>
          <t>=SEERRO(fórmula; valor_se_der_erro)</t>
        </is>
      </c>
      <c r="E16" s="21" t="inlineStr">
        <is>
          <t>Se a fórmula der erro, mostra uma mensagem no lugar do #N/D ou #DIV/0!.</t>
        </is>
      </c>
      <c r="F16" s="21" t="inlineStr">
        <is>
          <t>Avisar quando um código não existe na tabela.</t>
        </is>
      </c>
      <c r="G16" s="22" t="inlineStr">
        <is>
          <t>=SEERRO(PROCV("P999";Produtos!A2:G11;4;FALSO);"Código não encontrado")</t>
        </is>
      </c>
      <c r="H16" s="28">
        <f>IFERROR(VLOOKUP("P999",Produtos!A2:G11,4,FALSE),"Código não encontrado")</f>
        <v/>
      </c>
    </row>
    <row r="17" ht="44" customHeight="1">
      <c r="A17" s="17" t="n">
        <v>26</v>
      </c>
      <c r="B17" s="18" t="inlineStr">
        <is>
          <t>2ª maior venda</t>
        </is>
      </c>
      <c r="C17" s="27" t="inlineStr">
        <is>
          <t>MAIOR</t>
        </is>
      </c>
      <c r="D17" s="20" t="inlineStr">
        <is>
          <t>=MAIOR(intervalo; posição)</t>
        </is>
      </c>
      <c r="E17" s="21" t="inlineStr">
        <is>
          <t>Mostra o 1º, 2º, 3º... maior valor. MENOR faz o contrário.</t>
        </is>
      </c>
      <c r="F17" s="21" t="inlineStr">
        <is>
          <t>Segunda maior venda do mês (top 3 de vendas).</t>
        </is>
      </c>
      <c r="G17" s="22" t="inlineStr">
        <is>
          <t>=MAIOR(Vendas!H2:H21;2)</t>
        </is>
      </c>
      <c r="H17" s="23">
        <f>LARGE(Vendas!H2:H21,2)</f>
        <v/>
      </c>
    </row>
    <row r="18" ht="44" customHeight="1">
      <c r="A18" s="17" t="n">
        <v>27</v>
      </c>
      <c r="B18" s="18" t="inlineStr">
        <is>
          <t>Ranking</t>
        </is>
      </c>
      <c r="C18" s="27" t="inlineStr">
        <is>
          <t>ORDEM</t>
        </is>
      </c>
      <c r="D18" s="20" t="inlineStr">
        <is>
          <t>=ORDEM(valor; intervalo)</t>
        </is>
      </c>
      <c r="E18" s="21" t="inlineStr">
        <is>
          <t>Diz a posição de um valor no ranking (1 = maior).</t>
        </is>
      </c>
      <c r="F18" s="21" t="inlineStr">
        <is>
          <t>Posição da 1ª venda no ranking do mês.</t>
        </is>
      </c>
      <c r="G18" s="22" t="inlineStr">
        <is>
          <t>=ORDEM(Vendas!H2;Vendas!H2:H21)</t>
        </is>
      </c>
      <c r="H18" s="24">
        <f>RANK(Vendas!H2,Vendas!H2:H21)</f>
        <v/>
      </c>
    </row>
    <row r="19" ht="44" customHeight="1">
      <c r="A19" s="17" t="n">
        <v>28</v>
      </c>
      <c r="B19" s="18" t="inlineStr">
        <is>
          <t>Juntar textos</t>
        </is>
      </c>
      <c r="C19" s="27" t="inlineStr">
        <is>
          <t>&amp;  ou CONCATENAR</t>
        </is>
      </c>
      <c r="D19" s="20" t="inlineStr">
        <is>
          <t>=A2&amp;" - "&amp;B2</t>
        </is>
      </c>
      <c r="E19" s="21" t="inlineStr">
        <is>
          <t>Junta textos de várias células em uma só.</t>
        </is>
      </c>
      <c r="F19" s="21" t="inlineStr">
        <is>
          <t>Montar "Nome - Cidade" para etiquetas.</t>
        </is>
      </c>
      <c r="G19" s="22" t="inlineStr">
        <is>
          <t>=Clientes!B2&amp;" - "&amp;Clientes!C2</t>
        </is>
      </c>
      <c r="H19" s="28">
        <f>Clientes!B2&amp;" - "&amp;Clientes!C2</f>
        <v/>
      </c>
    </row>
    <row r="20" ht="44" customHeight="1">
      <c r="A20" s="17" t="n">
        <v>29</v>
      </c>
      <c r="B20" s="18" t="inlineStr">
        <is>
          <t>Limpar nomes</t>
        </is>
      </c>
      <c r="C20" s="27" t="inlineStr">
        <is>
          <t>ARRUMAR + PRI.MAIÚSCULA</t>
        </is>
      </c>
      <c r="D20" s="20" t="inlineStr">
        <is>
          <t>=PRI.MAIÚSCULA(ARRUMAR(texto))</t>
        </is>
      </c>
      <c r="E20" s="21" t="inlineStr">
        <is>
          <t>ARRUMAR tira espaços sobrando; PRI.MAIÚSCULA deixa a primeira letra de cada nome maiúscula.</t>
        </is>
      </c>
      <c r="F20" s="21" t="inlineStr">
        <is>
          <t>Corrigir "  maria   SILVA " para "Maria Silva".</t>
        </is>
      </c>
      <c r="G20" s="22" t="inlineStr">
        <is>
          <t>=PRI.MAIÚSCULA(ARRUMAR(Clientes!A2))</t>
        </is>
      </c>
      <c r="H20" s="28">
        <f>PROPER(TRIM(Clientes!A2))</f>
        <v/>
      </c>
    </row>
    <row r="21" ht="44" customHeight="1">
      <c r="A21" s="17" t="n">
        <v>30</v>
      </c>
      <c r="B21" s="18" t="inlineStr">
        <is>
          <t>Tudo maiúsculo</t>
        </is>
      </c>
      <c r="C21" s="27" t="inlineStr">
        <is>
          <t>MAIÚSCULA</t>
        </is>
      </c>
      <c r="D21" s="20" t="inlineStr">
        <is>
          <t>=MAIÚSCULA(texto)</t>
        </is>
      </c>
      <c r="E21" s="21" t="inlineStr">
        <is>
          <t>Converte o texto para letras maiúsculas (MINÚSCULA faz o contrário).</t>
        </is>
      </c>
      <c r="F21" s="21" t="inlineStr">
        <is>
          <t>Padronizar cidade em etiquetas de envio.</t>
        </is>
      </c>
      <c r="G21" s="22" t="inlineStr">
        <is>
          <t>=MAIÚSCULA(Clientes!C2)</t>
        </is>
      </c>
      <c r="H21" s="28">
        <f>UPPER(Clientes!C2)</f>
        <v/>
      </c>
    </row>
    <row r="22" ht="44" customHeight="1">
      <c r="A22" s="17" t="n">
        <v>31</v>
      </c>
      <c r="B22" s="18" t="inlineStr">
        <is>
          <t>Primeiro nome</t>
        </is>
      </c>
      <c r="C22" s="27" t="inlineStr">
        <is>
          <t>ESQUERDA + PROCURAR</t>
        </is>
      </c>
      <c r="D22" s="20" t="inlineStr">
        <is>
          <t>=ESQUERDA(texto; PROCURAR(" "; texto)-1)</t>
        </is>
      </c>
      <c r="E22" s="21" t="inlineStr">
        <is>
          <t>PROCURAR acha a posição do espaço; ESQUERDA pega tudo antes dele.</t>
        </is>
      </c>
      <c r="F22" s="21" t="inlineStr">
        <is>
          <t>Pegar o primeiro nome para personalizar mensagens de WhatsApp.</t>
        </is>
      </c>
      <c r="G22" s="22" t="inlineStr">
        <is>
          <t>=ESQUERDA(Clientes!B2;PROCURAR(" ";Clientes!B2)-1)</t>
        </is>
      </c>
      <c r="H22" s="28">
        <f>LEFT(Clientes!B2,FIND(" ",Clientes!B2)-1)</f>
        <v/>
      </c>
    </row>
    <row r="23" ht="44" customHeight="1">
      <c r="A23" s="17" t="n">
        <v>32</v>
      </c>
      <c r="B23" s="18" t="inlineStr">
        <is>
          <t>Pedaço do texto</t>
        </is>
      </c>
      <c r="C23" s="27" t="inlineStr">
        <is>
          <t>EXT.TEXTO</t>
        </is>
      </c>
      <c r="D23" s="20" t="inlineStr">
        <is>
          <t>=EXT.TEXTO(texto; início; quantos)</t>
        </is>
      </c>
      <c r="E23" s="21" t="inlineStr">
        <is>
          <t>Extrai um pedaço do meio do texto.</t>
        </is>
      </c>
      <c r="F23" s="21" t="inlineStr">
        <is>
          <t>Pegar o DDD do telefone "(11) 98765-4321".</t>
        </is>
      </c>
      <c r="G23" s="22" t="inlineStr">
        <is>
          <t>=EXT.TEXTO(Clientes!E2;2;2)</t>
        </is>
      </c>
      <c r="H23" s="28">
        <f>MID(Clientes!E2,2,2)</f>
        <v/>
      </c>
    </row>
    <row r="24" ht="44" customHeight="1">
      <c r="A24" s="17" t="n">
        <v>33</v>
      </c>
      <c r="B24" s="18" t="inlineStr">
        <is>
          <t>Tamanho do texto</t>
        </is>
      </c>
      <c r="C24" s="27" t="inlineStr">
        <is>
          <t>NÚM.CARACT</t>
        </is>
      </c>
      <c r="D24" s="20" t="inlineStr">
        <is>
          <t>=NÚM.CARACT(texto)</t>
        </is>
      </c>
      <c r="E24" s="21" t="inlineStr">
        <is>
          <t>Conta quantos caracteres o texto tem.</t>
        </is>
      </c>
      <c r="F24" s="21" t="inlineStr">
        <is>
          <t>Conferir se o CPF tem 11 dígitos (o da Ana tem 10).</t>
        </is>
      </c>
      <c r="G24" s="22" t="inlineStr">
        <is>
          <t>=NÚM.CARACT(Clientes!F4)</t>
        </is>
      </c>
      <c r="H24" s="24">
        <f>LEN(Clientes!F4)</f>
        <v/>
      </c>
    </row>
    <row r="25" ht="44" customHeight="1">
      <c r="A25" s="17" t="n">
        <v>34</v>
      </c>
      <c r="B25" s="18" t="inlineStr">
        <is>
          <t>Nome do mês</t>
        </is>
      </c>
      <c r="C25" s="27" t="inlineStr">
        <is>
          <t>TEXTO</t>
        </is>
      </c>
      <c r="D25" s="20" t="inlineStr">
        <is>
          <t>=TEXTO(data; "mmmm")</t>
        </is>
      </c>
      <c r="E25" s="21" t="inlineStr">
        <is>
          <t>Transforma número ou data em texto formatado. "mmmm" = mês por extenso; "dddd" = dia da semana.</t>
        </is>
      </c>
      <c r="F25" s="21" t="inlineStr">
        <is>
          <t>Mostrar o mês da 1ª venda por extenso em relatórios.</t>
        </is>
      </c>
      <c r="G25" s="22" t="inlineStr">
        <is>
          <t>=TEXTO(Vendas!A2;"mmmm")</t>
        </is>
      </c>
      <c r="H25" s="28">
        <f>TEXT(Vendas!A2,"mmmm")</f>
        <v/>
      </c>
    </row>
    <row r="26" ht="44" customHeight="1">
      <c r="A26" s="17" t="n">
        <v>35</v>
      </c>
      <c r="B26" s="18" t="inlineStr">
        <is>
          <t>Mês e ano</t>
        </is>
      </c>
      <c r="C26" s="27" t="inlineStr">
        <is>
          <t>MÊS  /  ANO</t>
        </is>
      </c>
      <c r="D26" s="20" t="inlineStr">
        <is>
          <t>=MÊS(data)   =ANO(data)</t>
        </is>
      </c>
      <c r="E26" s="21" t="inlineStr">
        <is>
          <t>Extraem o número do mês ou o ano de uma data.</t>
        </is>
      </c>
      <c r="F26" s="21" t="inlineStr">
        <is>
          <t>Saber o mês da venda para agrupar o faturamento.</t>
        </is>
      </c>
      <c r="G26" s="22" t="inlineStr">
        <is>
          <t>=MÊS(Vendas!A2)</t>
        </is>
      </c>
      <c r="H26" s="24">
        <f>MONTH(Vendas!A2)</f>
        <v/>
      </c>
    </row>
    <row r="27" ht="44" customHeight="1">
      <c r="A27" s="17" t="n">
        <v>36</v>
      </c>
      <c r="B27" s="18" t="inlineStr">
        <is>
          <t>Dia da semana</t>
        </is>
      </c>
      <c r="C27" s="27" t="inlineStr">
        <is>
          <t>DIA.DA.SEMANA</t>
        </is>
      </c>
      <c r="D27" s="20" t="inlineStr">
        <is>
          <t>=DIA.DA.SEMANA(data)</t>
        </is>
      </c>
      <c r="E27" s="21" t="inlineStr">
        <is>
          <t>Devolve 1 (domingo) a 7 (sábado).</t>
        </is>
      </c>
      <c r="F27" s="21" t="inlineStr">
        <is>
          <t>Descobrir em que dia da semana você mais vende.</t>
        </is>
      </c>
      <c r="G27" s="22" t="inlineStr">
        <is>
          <t>=DIA.DA.SEMANA(Vendas!A2)</t>
        </is>
      </c>
      <c r="H27" s="24">
        <f>WEEKDAY(Vendas!A2)</f>
        <v/>
      </c>
    </row>
    <row r="28" ht="58" customHeight="1">
      <c r="A28" s="17" t="n">
        <v>37</v>
      </c>
      <c r="B28" s="18" t="inlineStr">
        <is>
          <t>Trocar texto</t>
        </is>
      </c>
      <c r="C28" s="27" t="inlineStr">
        <is>
          <t>SUBSTITUIR</t>
        </is>
      </c>
      <c r="D28" s="20" t="inlineStr">
        <is>
          <t>=SUBSTITUIR(texto; "velho"; "novo")</t>
        </is>
      </c>
      <c r="E28" s="21" t="inlineStr">
        <is>
          <t>Troca um pedaço do texto por outro. Encadeando vários, dá para limpar parênteses, traços e espaços.</t>
        </is>
      </c>
      <c r="F28" s="21" t="inlineStr">
        <is>
          <t>Deixar o telefone só com números para cadastrar no WhatsApp.</t>
        </is>
      </c>
      <c r="G28" s="22" t="inlineStr">
        <is>
          <t>=SUBSTITUIR(SUBSTITUIR(SUBSTITUIR(SUBSTITUIR(Clientes!E2;"(";"");")";"");" ";"");"-";"")</t>
        </is>
      </c>
      <c r="H28" s="28">
        <f>SUBSTITUTE(SUBSTITUTE(SUBSTITUTE(SUBSTITUTE(Clientes!E2,"(",""),")","")," ",""),"-","")</f>
        <v/>
      </c>
    </row>
    <row r="29" ht="44" customHeight="1">
      <c r="A29" s="17" t="n">
        <v>38</v>
      </c>
      <c r="B29" s="18" t="inlineStr">
        <is>
          <t>Arredondar para cima</t>
        </is>
      </c>
      <c r="C29" s="27" t="inlineStr">
        <is>
          <t>ARREDONDAR.PARA.CIMA</t>
        </is>
      </c>
      <c r="D29" s="20" t="inlineStr">
        <is>
          <t>=ARREDONDAR.PARA.CIMA(número; casas)</t>
        </is>
      </c>
      <c r="E29" s="21" t="inlineStr">
        <is>
          <t>Arredonda sempre para cima. Ótimo para caixas, embalagens e parcelas.</t>
        </is>
      </c>
      <c r="F29" s="21" t="inlineStr">
        <is>
          <t>Quantas caixas (de 6 unidades) preciso para a 5ª venda.</t>
        </is>
      </c>
      <c r="G29" s="22" t="inlineStr">
        <is>
          <t>=ARREDONDAR.PARA.CIMA(Vendas!F6/6;0)</t>
        </is>
      </c>
      <c r="H29" s="24">
        <f>ROUNDUP(Vendas!F6/6,0)</f>
        <v/>
      </c>
    </row>
    <row r="30" ht="44" customHeight="1">
      <c r="A30" s="17" t="n">
        <v>39</v>
      </c>
      <c r="B30" s="18" t="inlineStr">
        <is>
          <t>Semana do ano</t>
        </is>
      </c>
      <c r="C30" s="27" t="inlineStr">
        <is>
          <t>NÚMSEMANA</t>
        </is>
      </c>
      <c r="D30" s="20" t="inlineStr">
        <is>
          <t>=NÚMSEMANA(data)</t>
        </is>
      </c>
      <c r="E30" s="21" t="inlineStr">
        <is>
          <t>Diz em qual semana do ano a data cai (1 a 53).</t>
        </is>
      </c>
      <c r="F30" s="21" t="inlineStr">
        <is>
          <t>Agrupar vendas por semana para acompanhar metas semanais.</t>
        </is>
      </c>
      <c r="G30" s="22" t="inlineStr">
        <is>
          <t>=NÚMSEMANA(Vendas!A2)</t>
        </is>
      </c>
      <c r="H30" s="24">
        <f>WEEKNUM(Vendas!A2)</f>
        <v/>
      </c>
    </row>
    <row r="31" ht="58" customHeight="1">
      <c r="A31" s="17" t="n">
        <v>40</v>
      </c>
      <c r="B31" s="18" t="inlineStr">
        <is>
          <t>Contém um texto?</t>
        </is>
      </c>
      <c r="C31" s="27" t="inlineStr">
        <is>
          <t>ÉNÚM + LOCALIZAR</t>
        </is>
      </c>
      <c r="D31" s="20" t="inlineStr">
        <is>
          <t>=SE(ÉNÚM(LOCALIZAR("@"; texto)); "ok"; "falta")</t>
        </is>
      </c>
      <c r="E31" s="21" t="inlineStr">
        <is>
          <t>LOCALIZAR procura um texto dentro de outro; ÉNÚM diz se achou. Juntos, testam se algo "contém".</t>
        </is>
      </c>
      <c r="F31" s="21" t="inlineStr">
        <is>
          <t>Conferir se o cadastro tem e-mail válido (com @).</t>
        </is>
      </c>
      <c r="G31" s="22" t="inlineStr">
        <is>
          <t>=SE(ÉNÚM(LOCALIZAR("@";Clientes!D4));"E-mail ok";"Sem e-mail")</t>
        </is>
      </c>
      <c r="H31" s="28">
        <f>IF(ISNUMBER(SEARCH("@",Clientes!D4)),"E-mail ok","Sem e-mail")</f>
        <v/>
      </c>
    </row>
    <row r="32" ht="58" customHeight="1">
      <c r="A32" s="17" t="n">
        <v>41</v>
      </c>
      <c r="B32" s="18" t="inlineStr">
        <is>
          <t>Cliente recorrente</t>
        </is>
      </c>
      <c r="C32" s="27" t="inlineStr">
        <is>
          <t>CONT.SE na própria lista</t>
        </is>
      </c>
      <c r="D32" s="20" t="inlineStr">
        <is>
          <t>=SE(CONT.SE(coluna; A2)&gt;1; "Recorrente"; "1ª compra")</t>
        </is>
      </c>
      <c r="E32" s="21" t="inlineStr">
        <is>
          <t>Conta quantas vezes o nome aparece na lista. Mais de uma = já comprou antes.</t>
        </is>
      </c>
      <c r="F32" s="21" t="inlineStr">
        <is>
          <t>Identificar clientes que voltaram a comprar.</t>
        </is>
      </c>
      <c r="G32" s="22" t="inlineStr">
        <is>
          <t>=SE(CONT.SE(Vendas!B2:B21;Vendas!B2)&gt;1;"Cliente recorrente";"1ª compra")</t>
        </is>
      </c>
      <c r="H32" s="28">
        <f>IF(COUNTIF(Vendas!B2:B21,Vendas!B2)&gt;1,"Cliente recorrente","1ª compra")</f>
        <v/>
      </c>
    </row>
    <row r="33" ht="58" customHeight="1">
      <c r="A33" s="17" t="n">
        <v>42</v>
      </c>
      <c r="B33" s="18" t="inlineStr">
        <is>
          <t>Somar por período</t>
        </is>
      </c>
      <c r="C33" s="27" t="inlineStr">
        <is>
          <t>SOMASES com datas</t>
        </is>
      </c>
      <c r="D33" s="20" t="inlineStr">
        <is>
          <t>=SOMASES(valores; datas; "&gt;="&amp;DATA(2026;10;1); datas; "&lt;="&amp;DATA(2026;10;15))</t>
        </is>
      </c>
      <c r="E33" s="21" t="inlineStr">
        <is>
          <t>Usa &gt;= e &lt;= com datas para somar só um período.</t>
        </is>
      </c>
      <c r="F33" s="21" t="inlineStr">
        <is>
          <t>Faturamento da 1ª quinzena de outubro.</t>
        </is>
      </c>
      <c r="G33" s="22" t="inlineStr">
        <is>
          <t>=SOMASES(Vendas!H2:H21;Vendas!A2:A21;"&gt;="&amp;DATA(2026;10;1);Vendas!A2:A21;"&lt;="&amp;DATA(2026;10;15))</t>
        </is>
      </c>
      <c r="H33" s="23">
        <f>SUMIFS(Vendas!H2:H21,Vendas!A2:A21,"&gt;="&amp;DATE(2026,10,1),Vendas!A2:A21,"&lt;="&amp;DATE(2026,10,15))</f>
        <v/>
      </c>
    </row>
    <row r="34"/>
    <row r="35" ht="30" customHeight="1">
      <c r="B35" s="11" t="inlineStr">
        <is>
          <t>Dica: clique em qualquer célula da coluna "Resultado ao vivo" e olhe a barra de fórmulas: é a fórmula de verdade, calculando com as abas Vendas, Produtos, Clientes e Parâmetros. Mude um dado lá e veja o resultado mudar.</t>
        </is>
      </c>
    </row>
  </sheetData>
  <mergeCells count="3">
    <mergeCell ref="B35:H35"/>
    <mergeCell ref="A2:H2"/>
    <mergeCell ref="A1:H1"/>
  </mergeCells>
  <hyperlinks>
    <hyperlink xmlns:r="http://schemas.openxmlformats.org/officeDocument/2006/relationships" ref="A3" r:id="rId1"/>
  </hyperlink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7C3AED"/>
    <outlinePr summaryBelow="1" summaryRight="1"/>
    <pageSetUpPr fitToPage="1"/>
  </sheetPr>
  <dimension ref="A1:H31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2" customWidth="1" min="2" max="2"/>
    <col width="20" customWidth="1" min="3" max="3"/>
    <col width="30" customWidth="1" min="4" max="4"/>
    <col width="40" customWidth="1" min="5" max="5"/>
    <col width="36" customWidth="1" min="6" max="6"/>
    <col width="44" customWidth="1" min="7" max="7"/>
    <col width="22" customWidth="1" min="8" max="8"/>
  </cols>
  <sheetData>
    <row r="1" ht="38" customHeight="1">
      <c r="A1" s="12" t="inlineStr">
        <is>
          <t>Nível 3 · Avançado</t>
        </is>
      </c>
    </row>
    <row r="2" ht="30" customHeight="1">
      <c r="A2" s="13" t="inlineStr">
        <is>
          <t>Buscas flexíveis, combinações poderosas, datas úteis e fórmulas financeiras para decidir preço, parcela e reserva.</t>
        </is>
      </c>
    </row>
    <row r="3">
      <c r="A3" s="14" t="inlineStr">
        <is>
          <t>← Voltar ao índice</t>
        </is>
      </c>
    </row>
    <row r="4" ht="30" customHeight="1">
      <c r="A4" s="15" t="inlineStr">
        <is>
          <t>#</t>
        </is>
      </c>
      <c r="B4" s="15" t="inlineStr">
        <is>
          <t>Para que serve</t>
        </is>
      </c>
      <c r="C4" s="15" t="inlineStr">
        <is>
          <t>Função (pt-BR)</t>
        </is>
      </c>
      <c r="D4" s="15" t="inlineStr">
        <is>
          <t>Como escrever</t>
        </is>
      </c>
      <c r="E4" s="15" t="inlineStr">
        <is>
          <t>O que faz (em português claro)</t>
        </is>
      </c>
      <c r="F4" s="15" t="inlineStr">
        <is>
          <t>Exemplo no seu negócio</t>
        </is>
      </c>
      <c r="G4" s="15" t="inlineStr">
        <is>
          <t>Fórmula do exemplo (copie e cole)</t>
        </is>
      </c>
      <c r="H4" s="16" t="inlineStr">
        <is>
          <t>Resultado ao vivo ✓</t>
        </is>
      </c>
    </row>
    <row r="5" ht="58" customHeight="1">
      <c r="A5" s="17" t="n">
        <v>43</v>
      </c>
      <c r="B5" s="18" t="inlineStr">
        <is>
          <t>Busca flexível</t>
        </is>
      </c>
      <c r="C5" s="29" t="inlineStr">
        <is>
          <t>ÍNDICE + CORRESP</t>
        </is>
      </c>
      <c r="D5" s="20" t="inlineStr">
        <is>
          <t>=ÍNDICE(coluna_resultado; CORRESP(valor; coluna_busca; 0))</t>
        </is>
      </c>
      <c r="E5" s="21" t="inlineStr">
        <is>
          <t>A dupla que substitui o PROCV com vantagem: busca em qualquer coluna, inclusive à esquerda.</t>
        </is>
      </c>
      <c r="F5" s="21" t="inlineStr">
        <is>
          <t>Qual produto tem o maior estoque.</t>
        </is>
      </c>
      <c r="G5" s="22" t="inlineStr">
        <is>
          <t>=ÍNDICE(Produtos!B2:B11;CORRESP(MÁXIMO(Produtos!E2:E11);Produtos!E2:E11;0))</t>
        </is>
      </c>
      <c r="H5" s="28">
        <f>INDEX(Produtos!B2:B11,MATCH(MAX(Produtos!E2:E11),Produtos!E2:E11,0))</f>
        <v/>
      </c>
    </row>
    <row r="6" ht="44" customHeight="1">
      <c r="A6" s="17" t="n">
        <v>44</v>
      </c>
      <c r="B6" s="18" t="inlineStr">
        <is>
          <t>Posição na lista</t>
        </is>
      </c>
      <c r="C6" s="29" t="inlineStr">
        <is>
          <t>CORRESP</t>
        </is>
      </c>
      <c r="D6" s="20" t="inlineStr">
        <is>
          <t>=CORRESP(valor; intervalo; 0)</t>
        </is>
      </c>
      <c r="E6" s="21" t="inlineStr">
        <is>
          <t>Diz em que linha do intervalo o valor está (0 = busca exata).</t>
        </is>
      </c>
      <c r="F6" s="21" t="inlineStr">
        <is>
          <t>Em que posição da lista está o produto P005.</t>
        </is>
      </c>
      <c r="G6" s="22" t="inlineStr">
        <is>
          <t>=CORRESP("P005";Produtos!A2:A11;0)</t>
        </is>
      </c>
      <c r="H6" s="24">
        <f>MATCH("P005",Produtos!A2:A11,0)</f>
        <v/>
      </c>
    </row>
    <row r="7" ht="44" customHeight="1">
      <c r="A7" s="17" t="n">
        <v>45</v>
      </c>
      <c r="B7" s="18" t="inlineStr">
        <is>
          <t>Multiplicar e somar</t>
        </is>
      </c>
      <c r="C7" s="29" t="inlineStr">
        <is>
          <t>SOMARPRODUTO</t>
        </is>
      </c>
      <c r="D7" s="20" t="inlineStr">
        <is>
          <t>=SOMARPRODUTO(intervalo1; intervalo2)</t>
        </is>
      </c>
      <c r="E7" s="21" t="inlineStr">
        <is>
          <t>Multiplica linha a linha e soma tudo, sem coluna auxiliar.</t>
        </is>
      </c>
      <c r="F7" s="21" t="inlineStr">
        <is>
          <t>Valor total parado em estoque (preço × quantidade).</t>
        </is>
      </c>
      <c r="G7" s="22" t="inlineStr">
        <is>
          <t>=SOMARPRODUTO(Produtos!D2:D11;Produtos!E2:E11)</t>
        </is>
      </c>
      <c r="H7" s="23">
        <f>SUMPRODUCT(Produtos!D2:D11,Produtos!E2:E11)</f>
        <v/>
      </c>
    </row>
    <row r="8" ht="44" customHeight="1">
      <c r="A8" s="17" t="n">
        <v>46</v>
      </c>
      <c r="B8" s="18" t="inlineStr">
        <is>
          <t>Faturamento do mês</t>
        </is>
      </c>
      <c r="C8" s="29" t="inlineStr">
        <is>
          <t>SOMARPRODUTO + MÊS</t>
        </is>
      </c>
      <c r="D8" s="20" t="inlineStr">
        <is>
          <t>=SOMARPRODUTO((MÊS(datas)=10)*valores)</t>
        </is>
      </c>
      <c r="E8" s="21" t="inlineStr">
        <is>
          <t>Soma só as vendas de um mês sem precisar de coluna extra de mês.</t>
        </is>
      </c>
      <c r="F8" s="21" t="inlineStr">
        <is>
          <t>Faturamento de outubro.</t>
        </is>
      </c>
      <c r="G8" s="22" t="inlineStr">
        <is>
          <t>=SOMARPRODUTO((MÊS(Vendas!A2:A21)=10)*Vendas!H2:H21)</t>
        </is>
      </c>
      <c r="H8" s="23">
        <f>SUMPRODUCT((MONTH(Vendas!A2:A21)=10)*Vendas!H2:H21)</f>
        <v/>
      </c>
    </row>
    <row r="9" ht="58" customHeight="1">
      <c r="A9" s="17" t="n">
        <v>47</v>
      </c>
      <c r="B9" s="18" t="inlineStr">
        <is>
          <t>SE dentro de SE</t>
        </is>
      </c>
      <c r="C9" s="29" t="inlineStr">
        <is>
          <t>SE aninhado</t>
        </is>
      </c>
      <c r="D9" s="20" t="inlineStr">
        <is>
          <t>=SE(A2&gt;=2000; "Ouro"; SE(A2&gt;=800; "Prata"; "Bronze"))</t>
        </is>
      </c>
      <c r="E9" s="21" t="inlineStr">
        <is>
          <t>Coloca um SE dentro do outro para criar faixas.</t>
        </is>
      </c>
      <c r="F9" s="21" t="inlineStr">
        <is>
          <t>Classificar a venda em Ouro, Prata ou Bronze.</t>
        </is>
      </c>
      <c r="G9" s="22" t="inlineStr">
        <is>
          <t>=SE(Vendas!H5&gt;=2000;"Ouro";SE(Vendas!H5&gt;=800;"Prata";"Bronze"))</t>
        </is>
      </c>
      <c r="H9" s="28">
        <f>IF(Vendas!H5&gt;=2000,"Ouro",IF(Vendas!H5&gt;=800,"Prata","Bronze"))</f>
        <v/>
      </c>
    </row>
    <row r="10" ht="58" customHeight="1">
      <c r="A10" s="17" t="n">
        <v>48</v>
      </c>
      <c r="B10" s="18" t="inlineStr">
        <is>
          <t>Várias condições</t>
        </is>
      </c>
      <c r="C10" s="29" t="inlineStr">
        <is>
          <t>SES</t>
        </is>
      </c>
      <c r="D10" s="20" t="inlineStr">
        <is>
          <t>=SES(teste1; resultado1; teste2; resultado2; VERDADEIRO; "outro")</t>
        </is>
      </c>
      <c r="E10" s="21" t="inlineStr">
        <is>
          <t>Versão mais limpa do SE aninhado (Excel 2019 ou mais novo).</t>
        </is>
      </c>
      <c r="F10" s="21" t="inlineStr">
        <is>
          <t>Faixa de prioridade de cobrança pelo valor.</t>
        </is>
      </c>
      <c r="G10" s="22" t="inlineStr">
        <is>
          <t>=SES(Vendas!H5&gt;=1000;"Alta";Vendas!H5&gt;=300;"Média";VERDADEIRO;"Baixa")</t>
        </is>
      </c>
      <c r="H10" s="28">
        <f>_xlfn.IFS(Vendas!H5&gt;=1000,"Alta",Vendas!H5&gt;=300,"Média",TRUE,"Baixa")</f>
        <v/>
      </c>
    </row>
    <row r="11" ht="58" customHeight="1">
      <c r="A11" s="17" t="n">
        <v>49</v>
      </c>
      <c r="B11" s="18" t="inlineStr">
        <is>
          <t>Trocar valor por outro</t>
        </is>
      </c>
      <c r="C11" s="29" t="inlineStr">
        <is>
          <t>PARÂMETRO</t>
        </is>
      </c>
      <c r="D11" s="20" t="inlineStr">
        <is>
          <t>=PARÂMETRO(valor; "a"; resultado_a; "b"; resultado_b; padrão)</t>
        </is>
      </c>
      <c r="E11" s="21" t="inlineStr">
        <is>
          <t>Compara um valor com uma lista e devolve o resultado correspondente (Excel 2019+).</t>
        </is>
      </c>
      <c r="F11" s="21" t="inlineStr">
        <is>
          <t>Definir o setor responsável pela categoria da venda.</t>
        </is>
      </c>
      <c r="G11" s="22" t="inlineStr">
        <is>
          <t>=PARÂMETRO(Vendas!D2;"Produtos";"Estoque";"Serviços";"Agenda técnica";"Outro")</t>
        </is>
      </c>
      <c r="H11" s="28">
        <f>_xlfn.SWITCH(Vendas!D2,"Produtos","Estoque","Serviços","Agenda técnica","Outro")</f>
        <v/>
      </c>
    </row>
    <row r="12" ht="44" customHeight="1">
      <c r="A12" s="17" t="n">
        <v>50</v>
      </c>
      <c r="B12" s="18" t="inlineStr">
        <is>
          <t>Máximo com critério</t>
        </is>
      </c>
      <c r="C12" s="29" t="inlineStr">
        <is>
          <t>MÁXIMOSES</t>
        </is>
      </c>
      <c r="D12" s="20" t="inlineStr">
        <is>
          <t>=MÁXIMOSES(intervalo_máx; onde; critério)</t>
        </is>
      </c>
      <c r="E12" s="21" t="inlineStr">
        <is>
          <t>Maior valor só entre as linhas que atendem à condição (Excel 2019+). MÍNIMOSES faz o contrário.</t>
        </is>
      </c>
      <c r="F12" s="21" t="inlineStr">
        <is>
          <t>Maior venda feita pelo Bruno.</t>
        </is>
      </c>
      <c r="G12" s="22" t="inlineStr">
        <is>
          <t>=MÁXIMOSES(Vendas!H2:H21;Vendas!E2:E21;"Bruno")</t>
        </is>
      </c>
      <c r="H12" s="23">
        <f>_xlfn.MAXIFS(Vendas!H2:H21,Vendas!E2:E21,"Bruno")</f>
        <v/>
      </c>
    </row>
    <row r="13" ht="44" customHeight="1">
      <c r="A13" s="17" t="n">
        <v>51</v>
      </c>
      <c r="B13" s="18" t="inlineStr">
        <is>
          <t>Juntar uma lista</t>
        </is>
      </c>
      <c r="C13" s="29" t="inlineStr">
        <is>
          <t>UNIRTEXTO</t>
        </is>
      </c>
      <c r="D13" s="20" t="inlineStr">
        <is>
          <t>=UNIRTEXTO("; "; VERDADEIRO; intervalo)</t>
        </is>
      </c>
      <c r="E13" s="21" t="inlineStr">
        <is>
          <t>Junta vários textos com um separador e pula os vazios (Excel 2019+).</t>
        </is>
      </c>
      <c r="F13" s="21" t="inlineStr">
        <is>
          <t>Montar a lista de e-mails para colar num disparo.</t>
        </is>
      </c>
      <c r="G13" s="22" t="inlineStr">
        <is>
          <t>=UNIRTEXTO("; ";VERDADEIRO;Clientes!D2:D11)</t>
        </is>
      </c>
      <c r="H13" s="28">
        <f>_xlfn.TEXTJOIN("; ",TRUE,Clientes!D2:D11)</f>
        <v/>
      </c>
    </row>
    <row r="14" ht="58" customHeight="1">
      <c r="A14" s="17" t="n">
        <v>52</v>
      </c>
      <c r="B14" s="18" t="inlineStr">
        <is>
          <t>Tempo de cliente</t>
        </is>
      </c>
      <c r="C14" s="29" t="inlineStr">
        <is>
          <t>DATADIF</t>
        </is>
      </c>
      <c r="D14" s="20" t="inlineStr">
        <is>
          <t>=DATADIF(início; fim; "m")</t>
        </is>
      </c>
      <c r="E14" s="21" t="inlineStr">
        <is>
          <t>Diferença entre datas em anos ("y"), meses ("m") ou dias ("d"). É "escondida": não aparece no assistente, mas funciona.</t>
        </is>
      </c>
      <c r="F14" s="21" t="inlineStr">
        <is>
          <t>Há quantos meses a Maria é cliente.</t>
        </is>
      </c>
      <c r="G14" s="22" t="inlineStr">
        <is>
          <t>=DATADIF(Clientes!G2;HOJE();"m")</t>
        </is>
      </c>
      <c r="H14" s="24">
        <f>DATEDIF(Clientes!G2,TODAY(),"m")</f>
        <v/>
      </c>
    </row>
    <row r="15" ht="44" customHeight="1">
      <c r="A15" s="17" t="n">
        <v>53</v>
      </c>
      <c r="B15" s="18" t="inlineStr">
        <is>
          <t>Fim do mês</t>
        </is>
      </c>
      <c r="C15" s="29" t="inlineStr">
        <is>
          <t>FIMMÊS</t>
        </is>
      </c>
      <c r="D15" s="20" t="inlineStr">
        <is>
          <t>=FIMMÊS(data; meses)</t>
        </is>
      </c>
      <c r="E15" s="21" t="inlineStr">
        <is>
          <t>Último dia do mês da data (0 = mesmo mês, 1 = mês seguinte).</t>
        </is>
      </c>
      <c r="F15" s="21" t="inlineStr">
        <is>
          <t>Vencimento "fim do mês" da 1ª venda.</t>
        </is>
      </c>
      <c r="G15" s="22" t="inlineStr">
        <is>
          <t>=FIMMÊS(Vendas!A2;0)</t>
        </is>
      </c>
      <c r="H15" s="26">
        <f>EOMONTH(Vendas!A2,0)</f>
        <v/>
      </c>
    </row>
    <row r="16" ht="44" customHeight="1">
      <c r="A16" s="17" t="n">
        <v>54</v>
      </c>
      <c r="B16" s="18" t="inlineStr">
        <is>
          <t>Somar meses</t>
        </is>
      </c>
      <c r="C16" s="29" t="inlineStr">
        <is>
          <t>DATAM</t>
        </is>
      </c>
      <c r="D16" s="20" t="inlineStr">
        <is>
          <t>=DATAM(data; meses)</t>
        </is>
      </c>
      <c r="E16" s="21" t="inlineStr">
        <is>
          <t>Soma meses a uma data, respeitando o tamanho de cada mês.</t>
        </is>
      </c>
      <c r="F16" s="21" t="inlineStr">
        <is>
          <t>Data da próxima cobrança de um plano mensal.</t>
        </is>
      </c>
      <c r="G16" s="22" t="inlineStr">
        <is>
          <t>=DATAM(Vendas!A2;1)</t>
        </is>
      </c>
      <c r="H16" s="26">
        <f>EDATE(Vendas!A2,1)</f>
        <v/>
      </c>
    </row>
    <row r="17" ht="44" customHeight="1">
      <c r="A17" s="17" t="n">
        <v>55</v>
      </c>
      <c r="B17" s="18" t="inlineStr">
        <is>
          <t>Dias úteis entre datas</t>
        </is>
      </c>
      <c r="C17" s="29" t="inlineStr">
        <is>
          <t>DIATRABALHOTOTAL</t>
        </is>
      </c>
      <c r="D17" s="20" t="inlineStr">
        <is>
          <t>=DIATRABALHOTOTAL(início; fim; [feriados])</t>
        </is>
      </c>
      <c r="E17" s="21" t="inlineStr">
        <is>
          <t>Conta só os dias úteis (seg. a sex.) entre duas datas. Dá para informar uma lista de feriados.</t>
        </is>
      </c>
      <c r="F17" s="21" t="inlineStr">
        <is>
          <t>Dias úteis entre a venda e o vencimento.</t>
        </is>
      </c>
      <c r="G17" s="22" t="inlineStr">
        <is>
          <t>=DIATRABALHOTOTAL(Vendas!A2;Vendas!I2)</t>
        </is>
      </c>
      <c r="H17" s="24">
        <f>NETWORKDAYS(Vendas!A2,Vendas!I2)</f>
        <v/>
      </c>
    </row>
    <row r="18" ht="44" customHeight="1">
      <c r="A18" s="17" t="n">
        <v>56</v>
      </c>
      <c r="B18" s="18" t="inlineStr">
        <is>
          <t>Prazo em dias úteis</t>
        </is>
      </c>
      <c r="C18" s="29" t="inlineStr">
        <is>
          <t>DIATRABALHO</t>
        </is>
      </c>
      <c r="D18" s="20" t="inlineStr">
        <is>
          <t>=DIATRABALHO(início; dias; [feriados])</t>
        </is>
      </c>
      <c r="E18" s="21" t="inlineStr">
        <is>
          <t>Calcula a data depois de X dias úteis.</t>
        </is>
      </c>
      <c r="F18" s="21" t="inlineStr">
        <is>
          <t>Prometer a entrega em 5 dias úteis.</t>
        </is>
      </c>
      <c r="G18" s="22" t="inlineStr">
        <is>
          <t>=DIATRABALHO(Vendas!A2;5)</t>
        </is>
      </c>
      <c r="H18" s="26">
        <f>WORKDAY(Vendas!A2,5)</f>
        <v/>
      </c>
    </row>
    <row r="19" ht="44" customHeight="1">
      <c r="A19" s="17" t="n">
        <v>57</v>
      </c>
      <c r="B19" s="18" t="inlineStr">
        <is>
          <t>Parcela de financiamento</t>
        </is>
      </c>
      <c r="C19" s="29" t="inlineStr">
        <is>
          <t>PGTO</t>
        </is>
      </c>
      <c r="D19" s="20" t="inlineStr">
        <is>
          <t>=PGTO(juros; nº_parcelas; -valor)</t>
        </is>
      </c>
      <c r="E19" s="21" t="inlineStr">
        <is>
          <t>Calcula o valor da parcela fixa de um empréstimo ou compra parcelada.</t>
        </is>
      </c>
      <c r="F19" s="21" t="inlineStr">
        <is>
          <t>Parcela de R$ 20 mil em 12x a 1,99% ao mês.</t>
        </is>
      </c>
      <c r="G19" s="22" t="inlineStr">
        <is>
          <t>=PGTO('Parâmetros'!B5;'Parâmetros'!B6;-'Parâmetros'!B7)</t>
        </is>
      </c>
      <c r="H19" s="23">
        <f>PMT('Parâmetros'!B5,'Parâmetros'!B6,-'Parâmetros'!B7)</f>
        <v/>
      </c>
    </row>
    <row r="20" ht="44" customHeight="1">
      <c r="A20" s="17" t="n">
        <v>58</v>
      </c>
      <c r="B20" s="18" t="inlineStr">
        <is>
          <t>Valor futuro</t>
        </is>
      </c>
      <c r="C20" s="29" t="inlineStr">
        <is>
          <t>VF</t>
        </is>
      </c>
      <c r="D20" s="20" t="inlineStr">
        <is>
          <t>=VF(juros; nº_meses; -aporte_mensal)</t>
        </is>
      </c>
      <c r="E20" s="21" t="inlineStr">
        <is>
          <t>Quanto você terá guardando um valor fixo todo mês com rendimento.</t>
        </is>
      </c>
      <c r="F20" s="21" t="inlineStr">
        <is>
          <t>Reserva de emergência: R$ 500/mês por 12 meses a 0,8%.</t>
        </is>
      </c>
      <c r="G20" s="22" t="inlineStr">
        <is>
          <t>=VF('Parâmetros'!B10;12;-'Parâmetros'!B9)</t>
        </is>
      </c>
      <c r="H20" s="23">
        <f>FV('Parâmetros'!B10,12,-'Parâmetros'!B9)</f>
        <v/>
      </c>
    </row>
    <row r="21" ht="44" customHeight="1">
      <c r="A21" s="17" t="n">
        <v>59</v>
      </c>
      <c r="B21" s="18" t="inlineStr">
        <is>
          <t>Preço pela margem</t>
        </is>
      </c>
      <c r="C21" s="29" t="inlineStr">
        <is>
          <t>fórmula de negócio</t>
        </is>
      </c>
      <c r="D21" s="20" t="inlineStr">
        <is>
          <t>=custo/(1-margem)</t>
        </is>
      </c>
      <c r="E21" s="21" t="inlineStr">
        <is>
          <t>Descobre o preço de venda para ter a margem desejada sobre o preço.</t>
        </is>
      </c>
      <c r="F21" s="21" t="inlineStr">
        <is>
          <t>Preço do Kit Café para ter 40% de margem.</t>
        </is>
      </c>
      <c r="G21" s="22" t="inlineStr">
        <is>
          <t>=Produtos!G2/(1-'Parâmetros'!B8)</t>
        </is>
      </c>
      <c r="H21" s="23">
        <f>Produtos!G2/(1-'Parâmetros'!B8)</f>
        <v/>
      </c>
    </row>
    <row r="22" ht="44" customHeight="1">
      <c r="A22" s="17" t="n">
        <v>60</v>
      </c>
      <c r="B22" s="18" t="inlineStr">
        <is>
          <t>Margem de lucro</t>
        </is>
      </c>
      <c r="C22" s="29" t="inlineStr">
        <is>
          <t>fórmula de negócio</t>
        </is>
      </c>
      <c r="D22" s="20" t="inlineStr">
        <is>
          <t>=(preço-custo)/preço</t>
        </is>
      </c>
      <c r="E22" s="21" t="inlineStr">
        <is>
          <t>Quanto sobra de cada real vendido depois do custo do produto.</t>
        </is>
      </c>
      <c r="F22" s="21" t="inlineStr">
        <is>
          <t>Margem atual do Kit Café Especial.</t>
        </is>
      </c>
      <c r="G22" s="22" t="inlineStr">
        <is>
          <t>=(Produtos!D2-Produtos!G2)/Produtos!D2</t>
        </is>
      </c>
      <c r="H22" s="25">
        <f>(Produtos!D2-Produtos!G2)/Produtos!D2</f>
        <v/>
      </c>
    </row>
    <row r="23" ht="44" customHeight="1">
      <c r="A23" s="17" t="n">
        <v>61</v>
      </c>
      <c r="B23" s="18" t="inlineStr">
        <is>
          <t>Alerta de estoque</t>
        </is>
      </c>
      <c r="C23" s="29" t="inlineStr">
        <is>
          <t>SE + E</t>
        </is>
      </c>
      <c r="D23" s="20" t="inlineStr">
        <is>
          <t>=SE(estoque&lt;=mínimo; "REPOR"; "OK")</t>
        </is>
      </c>
      <c r="E23" s="21" t="inlineStr">
        <is>
          <t>Combina comparação e SE para avisar quando comprar.</t>
        </is>
      </c>
      <c r="F23" s="21" t="inlineStr">
        <is>
          <t>Caneca Personalizada precisa de reposição?</t>
        </is>
      </c>
      <c r="G23" s="22" t="inlineStr">
        <is>
          <t>=SE(Produtos!E3&lt;=Produtos!F3;"REPOR";"OK")</t>
        </is>
      </c>
      <c r="H23" s="28">
        <f>IF(Produtos!E3&lt;=Produtos!F3,"REPOR","OK")</f>
        <v/>
      </c>
    </row>
    <row r="24" ht="58" customHeight="1">
      <c r="A24" s="17" t="n">
        <v>62</v>
      </c>
      <c r="B24" s="18" t="inlineStr">
        <is>
          <t>Buscar por faixa</t>
        </is>
      </c>
      <c r="C24" s="29" t="inlineStr">
        <is>
          <t>PROCV aproximado</t>
        </is>
      </c>
      <c r="D24" s="20" t="inlineStr">
        <is>
          <t>=PROCV(valor; tabela_de_faixas; 2; VERDADEIRO)</t>
        </is>
      </c>
      <c r="E24" s="21" t="inlineStr">
        <is>
          <t>Com VERDADEIRO, o PROCV acha a faixa em que o valor se encaixa (a tabela precisa estar em ordem crescente).</t>
        </is>
      </c>
      <c r="F24" s="21" t="inlineStr">
        <is>
          <t>Comissão por faixa de venda (2%, 3% ou 5%) da tabela em Parâmetros.</t>
        </is>
      </c>
      <c r="G24" s="22" t="inlineStr">
        <is>
          <t>=PROCV(Vendas!H5;'Parâmetros'!E2:F4;2;VERDADEIRO)</t>
        </is>
      </c>
      <c r="H24" s="25">
        <f>VLOOKUP(Vendas!H5,'Parâmetros'!E2:F4,2,TRUE)</f>
        <v/>
      </c>
    </row>
    <row r="25" ht="58" customHeight="1">
      <c r="A25" s="17" t="n">
        <v>63</v>
      </c>
      <c r="B25" s="18" t="inlineStr">
        <is>
          <t>Busca em linha e coluna</t>
        </is>
      </c>
      <c r="C25" s="29" t="inlineStr">
        <is>
          <t>ÍNDICE + 2 CORRESP</t>
        </is>
      </c>
      <c r="D25" s="20" t="inlineStr">
        <is>
          <t>=ÍNDICE(tabela; CORRESP(linha); CORRESP(coluna))</t>
        </is>
      </c>
      <c r="E25" s="21" t="inlineStr">
        <is>
          <t>Cruza uma linha e uma coluna, como no jogo de batalha naval.</t>
        </is>
      </c>
      <c r="F25" s="21" t="inlineStr">
        <is>
          <t>Custo do produto P007, achando a coluna pelo título.</t>
        </is>
      </c>
      <c r="G25" s="22" t="inlineStr">
        <is>
          <t>=ÍNDICE(Produtos!A2:G11;CORRESP("P007";Produtos!A2:A11;0);CORRESP("Custo unitário";Produtos!A1:G1;0))</t>
        </is>
      </c>
      <c r="H25" s="23">
        <f>INDEX(Produtos!A2:G11,MATCH("P007",Produtos!A2:A11,0),MATCH("Custo unitário",Produtos!A1:G1,0))</f>
        <v/>
      </c>
    </row>
    <row r="26" ht="58" customHeight="1">
      <c r="A26" s="17" t="n">
        <v>64</v>
      </c>
      <c r="B26" s="18" t="inlineStr">
        <is>
          <t>Escolher da lista</t>
        </is>
      </c>
      <c r="C26" s="29" t="inlineStr">
        <is>
          <t>ESCOLHER</t>
        </is>
      </c>
      <c r="D26" s="20" t="inlineStr">
        <is>
          <t>=ESCOLHER(número; "opção1"; "opção2"; ...)</t>
        </is>
      </c>
      <c r="E26" s="21" t="inlineStr">
        <is>
          <t>Devolve a opção de acordo com o número (1 = primeira, 2 = segunda...).</t>
        </is>
      </c>
      <c r="F26" s="21" t="inlineStr">
        <is>
          <t>Dia da semana abreviado da 1ª venda.</t>
        </is>
      </c>
      <c r="G26" s="22" t="inlineStr">
        <is>
          <t>=ESCOLHER(DIA.DA.SEMANA(Vendas!A2);"Dom";"Seg";"Ter";"Qua";"Qui";"Sex";"Sáb")</t>
        </is>
      </c>
      <c r="H26" s="28">
        <f>CHOOSE(WEEKDAY(Vendas!A2),"Dom","Seg","Ter","Qua","Qui","Sex","Sáb")</f>
        <v/>
      </c>
    </row>
    <row r="27" ht="44" customHeight="1">
      <c r="A27" s="17" t="n">
        <v>65</v>
      </c>
      <c r="B27" s="18" t="inlineStr">
        <is>
          <t>Soma que respeita filtro</t>
        </is>
      </c>
      <c r="C27" s="29" t="inlineStr">
        <is>
          <t>SUBTOTAL</t>
        </is>
      </c>
      <c r="D27" s="20" t="inlineStr">
        <is>
          <t>=SUBTOTAL(109; intervalo)</t>
        </is>
      </c>
      <c r="E27" s="21" t="inlineStr">
        <is>
          <t>Com o código 109, soma só as linhas visíveis: se você filtrar a tabela, o total acompanha.</t>
        </is>
      </c>
      <c r="F27" s="21" t="inlineStr">
        <is>
          <t>Total da aba Vendas que muda quando você usa o filtro.</t>
        </is>
      </c>
      <c r="G27" s="22" t="inlineStr">
        <is>
          <t>=SUBTOTAL(109;Vendas!H2:H21)</t>
        </is>
      </c>
      <c r="H27" s="23">
        <f>SUBTOTAL(109,Vendas!H2:H21)</f>
        <v/>
      </c>
    </row>
    <row r="28" ht="44" customHeight="1">
      <c r="A28" s="17" t="n">
        <v>66</v>
      </c>
      <c r="B28" s="18" t="inlineStr">
        <is>
          <t>Últimos N registros</t>
        </is>
      </c>
      <c r="C28" s="29" t="inlineStr">
        <is>
          <t>DESLOC</t>
        </is>
      </c>
      <c r="D28" s="20" t="inlineStr">
        <is>
          <t>=SOMA(DESLOC(última_célula; -4; 0; 5; 1))</t>
        </is>
      </c>
      <c r="E28" s="21" t="inlineStr">
        <is>
          <t>Cria um intervalo que "anda" a partir de uma célula. Aqui: as 5 últimas linhas.</t>
        </is>
      </c>
      <c r="F28" s="21" t="inlineStr">
        <is>
          <t>Soma das 5 vendas mais recentes.</t>
        </is>
      </c>
      <c r="G28" s="22" t="inlineStr">
        <is>
          <t>=SOMA(DESLOC(Vendas!H21;-4;0;5;1))</t>
        </is>
      </c>
      <c r="H28" s="23">
        <f>SUM(OFFSET(Vendas!H21,-4,0,5,1))</f>
        <v/>
      </c>
    </row>
    <row r="29" ht="58" customHeight="1">
      <c r="A29" s="17" t="n">
        <v>67</v>
      </c>
      <c r="B29" s="18" t="inlineStr">
        <is>
          <t>Link de WhatsApp</t>
        </is>
      </c>
      <c r="C29" s="29" t="inlineStr">
        <is>
          <t>HIPERLINK + SUBSTITUIR</t>
        </is>
      </c>
      <c r="D29" s="20" t="inlineStr">
        <is>
          <t>=HIPERLINK("https://wa.me/55"&amp;telefone; "Chamar")</t>
        </is>
      </c>
      <c r="E29" s="21" t="inlineStr">
        <is>
          <t>Cria um link clicável. Com o telefone limpo, abre a conversa no WhatsApp direto da planilha!</t>
        </is>
      </c>
      <c r="F29" s="21" t="inlineStr">
        <is>
          <t>Botão para chamar a cliente Maria no WhatsApp.</t>
        </is>
      </c>
      <c r="G29" s="22" t="inlineStr">
        <is>
          <t>=HIPERLINK("https://wa.me/55"&amp;SUBSTITUIR(SUBSTITUIR(SUBSTITUIR(SUBSTITUIR(Clientes!E2;"(";"");")";"");" ";"");"-";"");"Chamar no WhatsApp")</t>
        </is>
      </c>
      <c r="H29" s="28">
        <f>HYPERLINK("https://wa.me/55"&amp;SUBSTITUTE(SUBSTITUTE(SUBSTITUTE(SUBSTITUTE(Clientes!E2,"(",""),")","")," ",""),"-",""),"Chamar no WhatsApp")</f>
        <v/>
      </c>
    </row>
    <row r="30"/>
    <row r="31" ht="30" customHeight="1">
      <c r="B31" s="11" t="inlineStr">
        <is>
          <t>Dica: clique em qualquer célula da coluna "Resultado ao vivo" e olhe a barra de fórmulas: é a fórmula de verdade, calculando com as abas Vendas, Produtos, Clientes e Parâmetros. Mude um dado lá e veja o resultado mudar.</t>
        </is>
      </c>
    </row>
  </sheetData>
  <mergeCells count="3">
    <mergeCell ref="A2:H2"/>
    <mergeCell ref="B31:H31"/>
    <mergeCell ref="A1:H1"/>
  </mergeCells>
  <hyperlinks>
    <hyperlink xmlns:r="http://schemas.openxmlformats.org/officeDocument/2006/relationships" ref="A3" r:id="rId1"/>
  </hyperlink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tabColor rgb="00EA580C"/>
    <outlinePr summaryBelow="1" summaryRight="1"/>
    <pageSetUpPr/>
  </sheetPr>
  <dimension ref="A1:F11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2" customWidth="1" min="2" max="2"/>
    <col width="16" customWidth="1" min="3" max="3"/>
    <col width="44" customWidth="1" min="4" max="4"/>
    <col width="46" customWidth="1" min="5" max="5"/>
    <col width="54" customWidth="1" min="6" max="6"/>
  </cols>
  <sheetData>
    <row r="1" ht="38" customHeight="1">
      <c r="A1" s="12" t="inlineStr">
        <is>
          <t>Bônus · Fórmulas novas do Excel 365</t>
        </is>
      </c>
    </row>
    <row r="2" ht="34" customHeight="1">
      <c r="A2" s="13" t="inlineStr">
        <is>
          <t>Só funcionam no Excel 365 / Excel 2021 ou mais novo (e no Google Planilhas). Copie a fórmula da coluna F e cole em uma célula vazia de qualquer aba: o resultado "se espalha" pelas células ao lado.</t>
        </is>
      </c>
    </row>
    <row r="3">
      <c r="A3" s="14" t="inlineStr">
        <is>
          <t>← Voltar ao índice</t>
        </is>
      </c>
    </row>
    <row r="4" ht="26" customHeight="1">
      <c r="A4" s="30" t="inlineStr">
        <is>
          <t>#</t>
        </is>
      </c>
      <c r="B4" s="30" t="inlineStr">
        <is>
          <t>Para que serve</t>
        </is>
      </c>
      <c r="C4" s="30" t="inlineStr">
        <is>
          <t>Função (pt-BR)</t>
        </is>
      </c>
      <c r="D4" s="30" t="inlineStr">
        <is>
          <t>O que faz (em português claro)</t>
        </is>
      </c>
      <c r="E4" s="30" t="inlineStr">
        <is>
          <t>Exemplo no seu negócio</t>
        </is>
      </c>
      <c r="F4" s="30" t="inlineStr">
        <is>
          <t>Fórmula para testar (copie e cole)</t>
        </is>
      </c>
    </row>
    <row r="5" ht="44" customHeight="1">
      <c r="A5" s="21" t="n">
        <v>68</v>
      </c>
      <c r="B5" s="18" t="inlineStr">
        <is>
          <t>Busca moderna</t>
        </is>
      </c>
      <c r="C5" s="31" t="inlineStr">
        <is>
          <t>PROCX</t>
        </is>
      </c>
      <c r="D5" s="21" t="inlineStr">
        <is>
          <t>Substituto do PROCV: procura em qualquer coluna, para qualquer lado, e já tem mensagem de "não encontrado".</t>
        </is>
      </c>
      <c r="E5" s="21" t="inlineStr">
        <is>
          <t>Preço do produto pelo código.</t>
        </is>
      </c>
      <c r="F5" s="32" t="inlineStr">
        <is>
          <t>=PROCX("P003"; Produtos!A2:A11; Produtos!D2:D11; "Não encontrado")</t>
        </is>
      </c>
    </row>
    <row r="6" ht="44" customHeight="1">
      <c r="A6" s="21" t="n">
        <v>69</v>
      </c>
      <c r="B6" s="18" t="inlineStr">
        <is>
          <t>Filtrar sem clicar</t>
        </is>
      </c>
      <c r="C6" s="31" t="inlineStr">
        <is>
          <t>FILTRO</t>
        </is>
      </c>
      <c r="D6" s="21" t="inlineStr">
        <is>
          <t>Traz só as linhas que atendem a uma condição e se atualiza sozinho.</t>
        </is>
      </c>
      <c r="E6" s="21" t="inlineStr">
        <is>
          <t>Lista de vendas pendentes para cobrar.</t>
        </is>
      </c>
      <c r="F6" s="32" t="inlineStr">
        <is>
          <t>=FILTRO(Vendas!A2:K21; Vendas!J2:J21="Pendente"; "Nada pendente")</t>
        </is>
      </c>
    </row>
    <row r="7" ht="44" customHeight="1">
      <c r="A7" s="21" t="n">
        <v>70</v>
      </c>
      <c r="B7" s="18" t="inlineStr">
        <is>
          <t>Lista sem repetição</t>
        </is>
      </c>
      <c r="C7" s="31" t="inlineStr">
        <is>
          <t>ÚNICO</t>
        </is>
      </c>
      <c r="D7" s="21" t="inlineStr">
        <is>
          <t>Tira as repetições de uma lista.</t>
        </is>
      </c>
      <c r="E7" s="21" t="inlineStr">
        <is>
          <t>Lista de clientes que compraram no mês, sem duplicar.</t>
        </is>
      </c>
      <c r="F7" s="32" t="inlineStr">
        <is>
          <t>=ÚNICO(Vendas!B2:B21)</t>
        </is>
      </c>
    </row>
    <row r="8" ht="44" customHeight="1">
      <c r="A8" s="21" t="n">
        <v>71</v>
      </c>
      <c r="B8" s="18" t="inlineStr">
        <is>
          <t>Ordenar</t>
        </is>
      </c>
      <c r="C8" s="31" t="inlineStr">
        <is>
          <t>CLASSIFICAR</t>
        </is>
      </c>
      <c r="D8" s="21" t="inlineStr">
        <is>
          <t>Ordena uma tabela por uma coluna, sem mexer nos dados originais.</t>
        </is>
      </c>
      <c r="E8" s="21" t="inlineStr">
        <is>
          <t>Vendas da maior para a menor.</t>
        </is>
      </c>
      <c r="F8" s="32" t="inlineStr">
        <is>
          <t>=CLASSIFICAR(Vendas!B2:H21; 7; -1)</t>
        </is>
      </c>
    </row>
    <row r="9" ht="44" customHeight="1">
      <c r="A9" s="21" t="n">
        <v>72</v>
      </c>
      <c r="B9" s="18" t="inlineStr">
        <is>
          <t>Ranking pronto</t>
        </is>
      </c>
      <c r="C9" s="31" t="inlineStr">
        <is>
          <t>CLASSIFICARPOR + ÚNICO</t>
        </is>
      </c>
      <c r="D9" s="21" t="inlineStr">
        <is>
          <t>Ordena uma lista pelo valor de outra.</t>
        </is>
      </c>
      <c r="E9" s="21" t="inlineStr">
        <is>
          <t>Clientes do que mais comprou ao que menos comprou.</t>
        </is>
      </c>
      <c r="F9" s="32" t="inlineStr">
        <is>
          <t>=CLASSIFICARPOR(Vendas!B2:B21; Vendas!H2:H21; -1)</t>
        </is>
      </c>
    </row>
    <row r="10" ht="44" customHeight="1">
      <c r="A10" s="21" t="n">
        <v>73</v>
      </c>
      <c r="B10" s="18" t="inlineStr">
        <is>
          <t>Numerar automático</t>
        </is>
      </c>
      <c r="C10" s="31" t="inlineStr">
        <is>
          <t>SEQUÊNCIA</t>
        </is>
      </c>
      <c r="D10" s="21" t="inlineStr">
        <is>
          <t>Gera uma sequência de números.</t>
        </is>
      </c>
      <c r="E10" s="21" t="inlineStr">
        <is>
          <t>Numerar parcelas de 1 a 12.</t>
        </is>
      </c>
      <c r="F10" s="32" t="inlineStr">
        <is>
          <t>=SEQUÊNCIA(12)</t>
        </is>
      </c>
    </row>
    <row r="11" ht="44" customHeight="1">
      <c r="A11" s="21" t="n">
        <v>74</v>
      </c>
      <c r="B11" s="18" t="inlineStr">
        <is>
          <t>Dar nome a contas</t>
        </is>
      </c>
      <c r="C11" s="31" t="inlineStr">
        <is>
          <t>LET</t>
        </is>
      </c>
      <c r="D11" s="21" t="inlineStr">
        <is>
          <t>Dá apelidos a partes da fórmula para ela ficar curta e fácil de ler.</t>
        </is>
      </c>
      <c r="E11" s="21" t="inlineStr">
        <is>
          <t>Faturamento com imposto descontado.</t>
        </is>
      </c>
      <c r="F11" s="32" t="inlineStr">
        <is>
          <t>=LET(fat; SOMA(Vendas!H2:H21); imp; 'Parâmetros'!B3; fat*(1-imp))</t>
        </is>
      </c>
    </row>
  </sheetData>
  <mergeCells count="2">
    <mergeCell ref="A2:F2"/>
    <mergeCell ref="A1:F1"/>
  </mergeCells>
  <hyperlinks>
    <hyperlink xmlns:r="http://schemas.openxmlformats.org/officeDocument/2006/relationships" ref="A3" r:id="rId1"/>
  </hyperlink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0EA5E9"/>
    <outlinePr summaryBelow="1" summaryRight="1"/>
    <pageSetUpPr fitToPage="1"/>
  </sheetPr>
  <dimension ref="A1:AA81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" customWidth="1" min="1" max="1"/>
    <col width="16" customWidth="1" min="2" max="2"/>
    <col width="22" customWidth="1" min="3" max="3"/>
    <col width="15" customWidth="1" min="4" max="4"/>
    <col width="15" customWidth="1" min="5" max="5"/>
    <col width="11.5" customWidth="1" min="6" max="6"/>
    <col width="11.5" customWidth="1" min="7" max="7"/>
    <col width="11.5" customWidth="1" min="8" max="8"/>
    <col width="11.5" customWidth="1" min="9" max="9"/>
    <col width="11.5" customWidth="1" min="10" max="10"/>
    <col width="11.5" customWidth="1" min="11" max="11"/>
    <col width="11.5" customWidth="1" min="12" max="12"/>
    <col width="11.5" customWidth="1" min="13" max="13"/>
    <col hidden="1" width="13" customWidth="1" min="26" max="26"/>
    <col hidden="1" width="13" customWidth="1" min="27" max="27"/>
  </cols>
  <sheetData>
    <row r="1" ht="38" customHeight="1">
      <c r="A1" s="12" t="inlineStr">
        <is>
          <t>Dashboard de Vendas</t>
        </is>
      </c>
      <c r="Z1" t="inlineStr">
        <is>
          <t>Auxiliar</t>
        </is>
      </c>
    </row>
    <row r="2" ht="32" customHeight="1">
      <c r="A2" s="13" t="inlineStr">
        <is>
          <t>Painel montado só com fórmulas + gráficos, lendo a aba Base de Vendas. Troque a Região e o Canal nas listas amarelas e veja tudo mudar.</t>
        </is>
      </c>
    </row>
    <row r="3">
      <c r="A3" s="14" t="inlineStr">
        <is>
          <t>← Voltar ao índice</t>
        </is>
      </c>
    </row>
    <row r="4">
      <c r="B4" s="33" t="inlineStr">
        <is>
          <t>Região:</t>
        </is>
      </c>
      <c r="C4" s="34" t="inlineStr">
        <is>
          <t>Todas</t>
        </is>
      </c>
      <c r="F4" s="33" t="inlineStr">
        <is>
          <t>Canal:</t>
        </is>
      </c>
      <c r="G4" s="34" t="inlineStr">
        <is>
          <t>Todos</t>
        </is>
      </c>
      <c r="J4" s="35" t="inlineStr">
        <is>
          <t>← clique na célula amarela e escolha na setinha</t>
        </is>
      </c>
      <c r="Z4">
        <f>IF(C4="Todas","*",C4)</f>
        <v/>
      </c>
    </row>
    <row r="5">
      <c r="Z5">
        <f>IF(G4="Todos","*",G4)</f>
        <v/>
      </c>
    </row>
    <row r="6" ht="20" customHeight="1">
      <c r="B6" s="36" t="inlineStr">
        <is>
          <t>Faturamento</t>
        </is>
      </c>
      <c r="C6" s="37" t="n"/>
      <c r="D6" s="36" t="inlineStr">
        <is>
          <t>Pedidos</t>
        </is>
      </c>
      <c r="E6" s="37" t="n"/>
      <c r="F6" s="37" t="n"/>
      <c r="G6" s="36" t="inlineStr">
        <is>
          <t>Ticket médio</t>
        </is>
      </c>
      <c r="H6" s="37" t="n"/>
      <c r="I6" s="36" t="inlineStr">
        <is>
          <t>Lucro</t>
        </is>
      </c>
      <c r="J6" s="37" t="n"/>
      <c r="K6" s="36" t="inlineStr">
        <is>
          <t>Margem</t>
        </is>
      </c>
      <c r="L6" s="37" t="n"/>
      <c r="M6" s="37" t="n"/>
    </row>
    <row r="7" ht="34" customHeight="1">
      <c r="B7" s="38">
        <f>SUMIFS('Base de Vendas'!$P:$P,'Base de Vendas'!$A:$A,"&gt;0",'Base de Vendas'!$G:$G,$Z$4,'Base de Vendas'!$H:$H,$Z$5)</f>
        <v/>
      </c>
      <c r="C7" s="37" t="n"/>
      <c r="D7" s="39">
        <f>COUNTIFS('Base de Vendas'!$A:$A,"&gt;0",'Base de Vendas'!$G:$G,$Z$4,'Base de Vendas'!$H:$H,$Z$5)</f>
        <v/>
      </c>
      <c r="E7" s="37" t="n"/>
      <c r="F7" s="37" t="n"/>
      <c r="G7" s="38">
        <f>IFERROR(B7/D7,0)</f>
        <v/>
      </c>
      <c r="H7" s="37" t="n"/>
      <c r="I7" s="38">
        <f>SUMIFS('Base de Vendas'!$R:$R,'Base de Vendas'!$A:$A,"&gt;0",'Base de Vendas'!$G:$G,$Z$4,'Base de Vendas'!$H:$H,$Z$5)</f>
        <v/>
      </c>
      <c r="J7" s="37" t="n"/>
      <c r="K7" s="40">
        <f>IFERROR(I7/B7,0)</f>
        <v/>
      </c>
      <c r="L7" s="37" t="n"/>
      <c r="M7" s="37" t="n"/>
    </row>
    <row r="8"/>
    <row r="9">
      <c r="B9" s="41" t="inlineStr">
        <is>
          <t>Faturamento e lucro por mês</t>
        </is>
      </c>
    </row>
    <row r="10">
      <c r="B10" s="15" t="inlineStr">
        <is>
          <t>Mês</t>
        </is>
      </c>
      <c r="C10" s="15" t="inlineStr">
        <is>
          <t>Faturamento</t>
        </is>
      </c>
      <c r="D10" s="15" t="inlineStr">
        <is>
          <t>Lucro</t>
        </is>
      </c>
      <c r="Z10" t="inlineStr">
        <is>
          <t>Café em Grãos 500g</t>
        </is>
      </c>
      <c r="AA10">
        <f>SUMIFS('Base de Vendas'!$P:$P,'Base de Vendas'!$K:$K,Z10,'Base de Vendas'!$A:$A,"&gt;0",'Base de Vendas'!$G:$G,$Z$4,'Base de Vendas'!$H:$H,$Z$5)+ROW()/1000000</f>
        <v/>
      </c>
    </row>
    <row r="11">
      <c r="B11" s="42" t="inlineStr">
        <is>
          <t>Jan</t>
        </is>
      </c>
      <c r="C11" s="43">
        <f>SUMIFS('Base de Vendas'!$P:$P,'Base de Vendas'!$C:$C,$B11,'Base de Vendas'!$A:$A,"&gt;0",'Base de Vendas'!$G:$G,$Z$4,'Base de Vendas'!$H:$H,$Z$5)</f>
        <v/>
      </c>
      <c r="D11" s="43">
        <f>SUMIFS('Base de Vendas'!$R:$R,'Base de Vendas'!$C:$C,$B11,'Base de Vendas'!$A:$A,"&gt;0",'Base de Vendas'!$G:$G,$Z$4,'Base de Vendas'!$H:$H,$Z$5)</f>
        <v/>
      </c>
      <c r="Z11" t="inlineStr">
        <is>
          <t>Kit Degustação</t>
        </is>
      </c>
      <c r="AA11">
        <f>SUMIFS('Base de Vendas'!$P:$P,'Base de Vendas'!$K:$K,Z11,'Base de Vendas'!$A:$A,"&gt;0",'Base de Vendas'!$G:$G,$Z$4,'Base de Vendas'!$H:$H,$Z$5)+ROW()/1000000</f>
        <v/>
      </c>
    </row>
    <row r="12">
      <c r="B12" s="42" t="inlineStr">
        <is>
          <t>Fev</t>
        </is>
      </c>
      <c r="C12" s="43">
        <f>SUMIFS('Base de Vendas'!$P:$P,'Base de Vendas'!$C:$C,$B12,'Base de Vendas'!$A:$A,"&gt;0",'Base de Vendas'!$G:$G,$Z$4,'Base de Vendas'!$H:$H,$Z$5)</f>
        <v/>
      </c>
      <c r="D12" s="43">
        <f>SUMIFS('Base de Vendas'!$R:$R,'Base de Vendas'!$C:$C,$B12,'Base de Vendas'!$A:$A,"&gt;0",'Base de Vendas'!$G:$G,$Z$4,'Base de Vendas'!$H:$H,$Z$5)</f>
        <v/>
      </c>
      <c r="Z12" t="inlineStr">
        <is>
          <t>Caneca Personalizada</t>
        </is>
      </c>
      <c r="AA12">
        <f>SUMIFS('Base de Vendas'!$P:$P,'Base de Vendas'!$K:$K,Z12,'Base de Vendas'!$A:$A,"&gt;0",'Base de Vendas'!$G:$G,$Z$4,'Base de Vendas'!$H:$H,$Z$5)+ROW()/1000000</f>
        <v/>
      </c>
    </row>
    <row r="13">
      <c r="B13" s="42" t="inlineStr">
        <is>
          <t>Mar</t>
        </is>
      </c>
      <c r="C13" s="43">
        <f>SUMIFS('Base de Vendas'!$P:$P,'Base de Vendas'!$C:$C,$B13,'Base de Vendas'!$A:$A,"&gt;0",'Base de Vendas'!$G:$G,$Z$4,'Base de Vendas'!$H:$H,$Z$5)</f>
        <v/>
      </c>
      <c r="D13" s="43">
        <f>SUMIFS('Base de Vendas'!$R:$R,'Base de Vendas'!$C:$C,$B13,'Base de Vendas'!$A:$A,"&gt;0",'Base de Vendas'!$G:$G,$Z$4,'Base de Vendas'!$H:$H,$Z$5)</f>
        <v/>
      </c>
      <c r="Z13" t="inlineStr">
        <is>
          <t>Cesta de Presente</t>
        </is>
      </c>
      <c r="AA13">
        <f>SUMIFS('Base de Vendas'!$P:$P,'Base de Vendas'!$K:$K,Z13,'Base de Vendas'!$A:$A,"&gt;0",'Base de Vendas'!$G:$G,$Z$4,'Base de Vendas'!$H:$H,$Z$5)+ROW()/1000000</f>
        <v/>
      </c>
    </row>
    <row r="14">
      <c r="B14" s="42" t="inlineStr">
        <is>
          <t>Abr</t>
        </is>
      </c>
      <c r="C14" s="43">
        <f>SUMIFS('Base de Vendas'!$P:$P,'Base de Vendas'!$C:$C,$B14,'Base de Vendas'!$A:$A,"&gt;0",'Base de Vendas'!$G:$G,$Z$4,'Base de Vendas'!$H:$H,$Z$5)</f>
        <v/>
      </c>
      <c r="D14" s="43">
        <f>SUMIFS('Base de Vendas'!$R:$R,'Base de Vendas'!$C:$C,$B14,'Base de Vendas'!$A:$A,"&gt;0",'Base de Vendas'!$G:$G,$Z$4,'Base de Vendas'!$H:$H,$Z$5)</f>
        <v/>
      </c>
      <c r="Z14" t="inlineStr">
        <is>
          <t>Garrafa Térmica</t>
        </is>
      </c>
      <c r="AA14">
        <f>SUMIFS('Base de Vendas'!$P:$P,'Base de Vendas'!$K:$K,Z14,'Base de Vendas'!$A:$A,"&gt;0",'Base de Vendas'!$G:$G,$Z$4,'Base de Vendas'!$H:$H,$Z$5)+ROW()/1000000</f>
        <v/>
      </c>
    </row>
    <row r="15">
      <c r="B15" s="42" t="inlineStr">
        <is>
          <t>Mai</t>
        </is>
      </c>
      <c r="C15" s="43">
        <f>SUMIFS('Base de Vendas'!$P:$P,'Base de Vendas'!$C:$C,$B15,'Base de Vendas'!$A:$A,"&gt;0",'Base de Vendas'!$G:$G,$Z$4,'Base de Vendas'!$H:$H,$Z$5)</f>
        <v/>
      </c>
      <c r="D15" s="43">
        <f>SUMIFS('Base de Vendas'!$R:$R,'Base de Vendas'!$C:$C,$B15,'Base de Vendas'!$A:$A,"&gt;0",'Base de Vendas'!$G:$G,$Z$4,'Base de Vendas'!$H:$H,$Z$5)</f>
        <v/>
      </c>
      <c r="Z15" t="inlineStr">
        <is>
          <t>Agenda 2027</t>
        </is>
      </c>
      <c r="AA15">
        <f>SUMIFS('Base de Vendas'!$P:$P,'Base de Vendas'!$K:$K,Z15,'Base de Vendas'!$A:$A,"&gt;0",'Base de Vendas'!$G:$G,$Z$4,'Base de Vendas'!$H:$H,$Z$5)+ROW()/1000000</f>
        <v/>
      </c>
    </row>
    <row r="16">
      <c r="B16" s="42" t="inlineStr">
        <is>
          <t>Jun</t>
        </is>
      </c>
      <c r="C16" s="43">
        <f>SUMIFS('Base de Vendas'!$P:$P,'Base de Vendas'!$C:$C,$B16,'Base de Vendas'!$A:$A,"&gt;0",'Base de Vendas'!$G:$G,$Z$4,'Base de Vendas'!$H:$H,$Z$5)</f>
        <v/>
      </c>
      <c r="D16" s="43">
        <f>SUMIFS('Base de Vendas'!$R:$R,'Base de Vendas'!$C:$C,$B16,'Base de Vendas'!$A:$A,"&gt;0",'Base de Vendas'!$G:$G,$Z$4,'Base de Vendas'!$H:$H,$Z$5)</f>
        <v/>
      </c>
      <c r="Z16" t="inlineStr">
        <is>
          <t>Caderno Artesanal</t>
        </is>
      </c>
      <c r="AA16">
        <f>SUMIFS('Base de Vendas'!$P:$P,'Base de Vendas'!$K:$K,Z16,'Base de Vendas'!$A:$A,"&gt;0",'Base de Vendas'!$G:$G,$Z$4,'Base de Vendas'!$H:$H,$Z$5)+ROW()/1000000</f>
        <v/>
      </c>
    </row>
    <row r="17">
      <c r="B17" s="42" t="inlineStr">
        <is>
          <t>Jul</t>
        </is>
      </c>
      <c r="C17" s="43">
        <f>SUMIFS('Base de Vendas'!$P:$P,'Base de Vendas'!$C:$C,$B17,'Base de Vendas'!$A:$A,"&gt;0",'Base de Vendas'!$G:$G,$Z$4,'Base de Vendas'!$H:$H,$Z$5)</f>
        <v/>
      </c>
      <c r="D17" s="43">
        <f>SUMIFS('Base de Vendas'!$R:$R,'Base de Vendas'!$C:$C,$B17,'Base de Vendas'!$A:$A,"&gt;0",'Base de Vendas'!$G:$G,$Z$4,'Base de Vendas'!$H:$H,$Z$5)</f>
        <v/>
      </c>
      <c r="Z17" t="inlineStr">
        <is>
          <t>Camiseta Logo</t>
        </is>
      </c>
      <c r="AA17">
        <f>SUMIFS('Base de Vendas'!$P:$P,'Base de Vendas'!$K:$K,Z17,'Base de Vendas'!$A:$A,"&gt;0",'Base de Vendas'!$G:$G,$Z$4,'Base de Vendas'!$H:$H,$Z$5)+ROW()/1000000</f>
        <v/>
      </c>
    </row>
    <row r="18">
      <c r="B18" s="42" t="inlineStr">
        <is>
          <t>Ago</t>
        </is>
      </c>
      <c r="C18" s="43">
        <f>SUMIFS('Base de Vendas'!$P:$P,'Base de Vendas'!$C:$C,$B18,'Base de Vendas'!$A:$A,"&gt;0",'Base de Vendas'!$G:$G,$Z$4,'Base de Vendas'!$H:$H,$Z$5)</f>
        <v/>
      </c>
      <c r="D18" s="43">
        <f>SUMIFS('Base de Vendas'!$R:$R,'Base de Vendas'!$C:$C,$B18,'Base de Vendas'!$A:$A,"&gt;0",'Base de Vendas'!$G:$G,$Z$4,'Base de Vendas'!$H:$H,$Z$5)</f>
        <v/>
      </c>
      <c r="Z18" t="inlineStr">
        <is>
          <t>Moletom</t>
        </is>
      </c>
      <c r="AA18">
        <f>SUMIFS('Base de Vendas'!$P:$P,'Base de Vendas'!$K:$K,Z18,'Base de Vendas'!$A:$A,"&gt;0",'Base de Vendas'!$G:$G,$Z$4,'Base de Vendas'!$H:$H,$Z$5)+ROW()/1000000</f>
        <v/>
      </c>
    </row>
    <row r="19">
      <c r="B19" s="42" t="inlineStr">
        <is>
          <t>Set</t>
        </is>
      </c>
      <c r="C19" s="43">
        <f>SUMIFS('Base de Vendas'!$P:$P,'Base de Vendas'!$C:$C,$B19,'Base de Vendas'!$A:$A,"&gt;0",'Base de Vendas'!$G:$G,$Z$4,'Base de Vendas'!$H:$H,$Z$5)</f>
        <v/>
      </c>
      <c r="D19" s="43">
        <f>SUMIFS('Base de Vendas'!$R:$R,'Base de Vendas'!$C:$C,$B19,'Base de Vendas'!$A:$A,"&gt;0",'Base de Vendas'!$G:$G,$Z$4,'Base de Vendas'!$H:$H,$Z$5)</f>
        <v/>
      </c>
      <c r="Z19" t="inlineStr">
        <is>
          <t>Consultoria 1h</t>
        </is>
      </c>
      <c r="AA19">
        <f>SUMIFS('Base de Vendas'!$P:$P,'Base de Vendas'!$K:$K,Z19,'Base de Vendas'!$A:$A,"&gt;0",'Base de Vendas'!$G:$G,$Z$4,'Base de Vendas'!$H:$H,$Z$5)+ROW()/1000000</f>
        <v/>
      </c>
    </row>
    <row r="20">
      <c r="B20" s="42" t="inlineStr">
        <is>
          <t>Out</t>
        </is>
      </c>
      <c r="C20" s="43">
        <f>SUMIFS('Base de Vendas'!$P:$P,'Base de Vendas'!$C:$C,$B20,'Base de Vendas'!$A:$A,"&gt;0",'Base de Vendas'!$G:$G,$Z$4,'Base de Vendas'!$H:$H,$Z$5)</f>
        <v/>
      </c>
      <c r="D20" s="43">
        <f>SUMIFS('Base de Vendas'!$R:$R,'Base de Vendas'!$C:$C,$B20,'Base de Vendas'!$A:$A,"&gt;0",'Base de Vendas'!$G:$G,$Z$4,'Base de Vendas'!$H:$H,$Z$5)</f>
        <v/>
      </c>
      <c r="Z20" t="inlineStr">
        <is>
          <t>Instalação de Sistema</t>
        </is>
      </c>
      <c r="AA20">
        <f>SUMIFS('Base de Vendas'!$P:$P,'Base de Vendas'!$K:$K,Z20,'Base de Vendas'!$A:$A,"&gt;0",'Base de Vendas'!$G:$G,$Z$4,'Base de Vendas'!$H:$H,$Z$5)+ROW()/1000000</f>
        <v/>
      </c>
    </row>
    <row r="21">
      <c r="Z21" t="inlineStr">
        <is>
          <t>Manutenção Mensal</t>
        </is>
      </c>
      <c r="AA21">
        <f>SUMIFS('Base de Vendas'!$P:$P,'Base de Vendas'!$K:$K,Z21,'Base de Vendas'!$A:$A,"&gt;0",'Base de Vendas'!$G:$G,$Z$4,'Base de Vendas'!$H:$H,$Z$5)+ROW()/1000000</f>
        <v/>
      </c>
    </row>
    <row r="22"/>
    <row r="23"/>
    <row r="24"/>
    <row r="25">
      <c r="B25" s="41" t="inlineStr">
        <is>
          <t>Faturamento por categoria</t>
        </is>
      </c>
    </row>
    <row r="26">
      <c r="B26" s="15" t="inlineStr">
        <is>
          <t>Categoria</t>
        </is>
      </c>
      <c r="C26" s="15" t="inlineStr">
        <is>
          <t>Faturamento</t>
        </is>
      </c>
      <c r="D26" s="15" t="inlineStr">
        <is>
          <t>% do total</t>
        </is>
      </c>
    </row>
    <row r="27">
      <c r="B27" s="42" t="inlineStr">
        <is>
          <t>Café e Bebidas</t>
        </is>
      </c>
      <c r="C27" s="43">
        <f>SUMIFS('Base de Vendas'!$P:$P,'Base de Vendas'!$L:$L,$B27,'Base de Vendas'!$A:$A,"&gt;0",'Base de Vendas'!$G:$G,$Z$4,'Base de Vendas'!$H:$H,$Z$5)</f>
        <v/>
      </c>
      <c r="D27" s="44">
        <f>IFERROR(C27/$B$7,0)</f>
        <v/>
      </c>
    </row>
    <row r="28">
      <c r="B28" s="42" t="inlineStr">
        <is>
          <t>Presentes</t>
        </is>
      </c>
      <c r="C28" s="43">
        <f>SUMIFS('Base de Vendas'!$P:$P,'Base de Vendas'!$L:$L,$B28,'Base de Vendas'!$A:$A,"&gt;0",'Base de Vendas'!$G:$G,$Z$4,'Base de Vendas'!$H:$H,$Z$5)</f>
        <v/>
      </c>
      <c r="D28" s="44">
        <f>IFERROR(C28/$B$7,0)</f>
        <v/>
      </c>
    </row>
    <row r="29">
      <c r="B29" s="42" t="inlineStr">
        <is>
          <t>Papelaria</t>
        </is>
      </c>
      <c r="C29" s="43">
        <f>SUMIFS('Base de Vendas'!$P:$P,'Base de Vendas'!$L:$L,$B29,'Base de Vendas'!$A:$A,"&gt;0",'Base de Vendas'!$G:$G,$Z$4,'Base de Vendas'!$H:$H,$Z$5)</f>
        <v/>
      </c>
      <c r="D29" s="44">
        <f>IFERROR(C29/$B$7,0)</f>
        <v/>
      </c>
    </row>
    <row r="30">
      <c r="B30" s="42" t="inlineStr">
        <is>
          <t>Vestuário</t>
        </is>
      </c>
      <c r="C30" s="43">
        <f>SUMIFS('Base de Vendas'!$P:$P,'Base de Vendas'!$L:$L,$B30,'Base de Vendas'!$A:$A,"&gt;0",'Base de Vendas'!$G:$G,$Z$4,'Base de Vendas'!$H:$H,$Z$5)</f>
        <v/>
      </c>
      <c r="D30" s="44">
        <f>IFERROR(C30/$B$7,0)</f>
        <v/>
      </c>
    </row>
    <row r="31">
      <c r="B31" s="42" t="inlineStr">
        <is>
          <t>Serviços</t>
        </is>
      </c>
      <c r="C31" s="43">
        <f>SUMIFS('Base de Vendas'!$P:$P,'Base de Vendas'!$L:$L,$B31,'Base de Vendas'!$A:$A,"&gt;0",'Base de Vendas'!$G:$G,$Z$4,'Base de Vendas'!$H:$H,$Z$5)</f>
        <v/>
      </c>
      <c r="D31" s="44">
        <f>IFERROR(C31/$B$7,0)</f>
        <v/>
      </c>
    </row>
    <row r="32"/>
    <row r="33"/>
    <row r="34"/>
    <row r="35"/>
    <row r="36"/>
    <row r="37"/>
    <row r="38"/>
    <row r="39"/>
    <row r="40"/>
    <row r="41">
      <c r="B41" s="41" t="inlineStr">
        <is>
          <t>Faturamento por canal</t>
        </is>
      </c>
    </row>
    <row r="42">
      <c r="B42" s="15" t="inlineStr">
        <is>
          <t>Canal</t>
        </is>
      </c>
      <c r="C42" s="15" t="inlineStr">
        <is>
          <t>Faturamento</t>
        </is>
      </c>
      <c r="D42" s="15" t="inlineStr">
        <is>
          <t>% do total</t>
        </is>
      </c>
    </row>
    <row r="43">
      <c r="B43" s="42" t="inlineStr">
        <is>
          <t>Loja física</t>
        </is>
      </c>
      <c r="C43" s="43">
        <f>SUMIFS('Base de Vendas'!$P:$P,'Base de Vendas'!$H:$H,$B43,'Base de Vendas'!$A:$A,"&gt;0",'Base de Vendas'!$G:$G,$Z$4,'Base de Vendas'!$H:$H,$Z$5)</f>
        <v/>
      </c>
      <c r="D43" s="44">
        <f>IFERROR(C43/$B$7,0)</f>
        <v/>
      </c>
    </row>
    <row r="44">
      <c r="B44" s="42" t="inlineStr">
        <is>
          <t>Instagram</t>
        </is>
      </c>
      <c r="C44" s="43">
        <f>SUMIFS('Base de Vendas'!$P:$P,'Base de Vendas'!$H:$H,$B44,'Base de Vendas'!$A:$A,"&gt;0",'Base de Vendas'!$G:$G,$Z$4,'Base de Vendas'!$H:$H,$Z$5)</f>
        <v/>
      </c>
      <c r="D44" s="44">
        <f>IFERROR(C44/$B$7,0)</f>
        <v/>
      </c>
    </row>
    <row r="45">
      <c r="B45" s="42" t="inlineStr">
        <is>
          <t>WhatsApp</t>
        </is>
      </c>
      <c r="C45" s="43">
        <f>SUMIFS('Base de Vendas'!$P:$P,'Base de Vendas'!$H:$H,$B45,'Base de Vendas'!$A:$A,"&gt;0",'Base de Vendas'!$G:$G,$Z$4,'Base de Vendas'!$H:$H,$Z$5)</f>
        <v/>
      </c>
      <c r="D45" s="44">
        <f>IFERROR(C45/$B$7,0)</f>
        <v/>
      </c>
    </row>
    <row r="46">
      <c r="B46" s="42" t="inlineStr">
        <is>
          <t>Site</t>
        </is>
      </c>
      <c r="C46" s="43">
        <f>SUMIFS('Base de Vendas'!$P:$P,'Base de Vendas'!$H:$H,$B46,'Base de Vendas'!$A:$A,"&gt;0",'Base de Vendas'!$G:$G,$Z$4,'Base de Vendas'!$H:$H,$Z$5)</f>
        <v/>
      </c>
      <c r="D46" s="44">
        <f>IFERROR(C46/$B$7,0)</f>
        <v/>
      </c>
    </row>
    <row r="47"/>
    <row r="48"/>
    <row r="49"/>
    <row r="50"/>
    <row r="51"/>
    <row r="52"/>
    <row r="53"/>
    <row r="54"/>
    <row r="55"/>
    <row r="56"/>
    <row r="57">
      <c r="B57" s="41" t="inlineStr">
        <is>
          <t>Ranking de vendedores</t>
        </is>
      </c>
    </row>
    <row r="58">
      <c r="B58" s="15" t="inlineStr">
        <is>
          <t>Vendedor</t>
        </is>
      </c>
      <c r="C58" s="15" t="inlineStr">
        <is>
          <t>Faturamento</t>
        </is>
      </c>
      <c r="D58" s="15" t="inlineStr">
        <is>
          <t>% do total</t>
        </is>
      </c>
    </row>
    <row r="59">
      <c r="B59" s="42" t="inlineStr">
        <is>
          <t>Ana</t>
        </is>
      </c>
      <c r="C59" s="43">
        <f>SUMIFS('Base de Vendas'!$P:$P,'Base de Vendas'!$I:$I,$B59,'Base de Vendas'!$A:$A,"&gt;0",'Base de Vendas'!$G:$G,$Z$4,'Base de Vendas'!$H:$H,$Z$5)</f>
        <v/>
      </c>
      <c r="D59" s="44">
        <f>IFERROR(C59/$B$7,0)</f>
        <v/>
      </c>
    </row>
    <row r="60">
      <c r="B60" s="42" t="inlineStr">
        <is>
          <t>Bruno</t>
        </is>
      </c>
      <c r="C60" s="43">
        <f>SUMIFS('Base de Vendas'!$P:$P,'Base de Vendas'!$I:$I,$B60,'Base de Vendas'!$A:$A,"&gt;0",'Base de Vendas'!$G:$G,$Z$4,'Base de Vendas'!$H:$H,$Z$5)</f>
        <v/>
      </c>
      <c r="D60" s="44">
        <f>IFERROR(C60/$B$7,0)</f>
        <v/>
      </c>
    </row>
    <row r="61">
      <c r="B61" s="42" t="inlineStr">
        <is>
          <t>Carla</t>
        </is>
      </c>
      <c r="C61" s="43">
        <f>SUMIFS('Base de Vendas'!$P:$P,'Base de Vendas'!$I:$I,$B61,'Base de Vendas'!$A:$A,"&gt;0",'Base de Vendas'!$G:$G,$Z$4,'Base de Vendas'!$H:$H,$Z$5)</f>
        <v/>
      </c>
      <c r="D61" s="44">
        <f>IFERROR(C61/$B$7,0)</f>
        <v/>
      </c>
    </row>
    <row r="62">
      <c r="B62" s="42" t="inlineStr">
        <is>
          <t>Diego</t>
        </is>
      </c>
      <c r="C62" s="43">
        <f>SUMIFS('Base de Vendas'!$P:$P,'Base de Vendas'!$I:$I,$B62,'Base de Vendas'!$A:$A,"&gt;0",'Base de Vendas'!$G:$G,$Z$4,'Base de Vendas'!$H:$H,$Z$5)</f>
        <v/>
      </c>
      <c r="D62" s="44">
        <f>IFERROR(C62/$B$7,0)</f>
        <v/>
      </c>
    </row>
    <row r="63">
      <c r="B63" s="42" t="inlineStr">
        <is>
          <t>Elisa</t>
        </is>
      </c>
      <c r="C63" s="43">
        <f>SUMIFS('Base de Vendas'!$P:$P,'Base de Vendas'!$I:$I,$B63,'Base de Vendas'!$A:$A,"&gt;0",'Base de Vendas'!$G:$G,$Z$4,'Base de Vendas'!$H:$H,$Z$5)</f>
        <v/>
      </c>
      <c r="D63" s="44">
        <f>IFERROR(C63/$B$7,0)</f>
        <v/>
      </c>
    </row>
    <row r="64"/>
    <row r="65"/>
    <row r="66"/>
    <row r="67"/>
    <row r="68"/>
    <row r="69"/>
    <row r="70"/>
    <row r="71"/>
    <row r="72"/>
    <row r="73">
      <c r="B73" s="41" t="inlineStr">
        <is>
          <t>Top 5 produtos (pelo faturamento)</t>
        </is>
      </c>
    </row>
    <row r="74">
      <c r="B74" s="15" t="inlineStr">
        <is>
          <t>Posição</t>
        </is>
      </c>
      <c r="C74" s="15" t="inlineStr">
        <is>
          <t>Produto</t>
        </is>
      </c>
      <c r="D74" s="15" t="inlineStr">
        <is>
          <t>Faturamento</t>
        </is>
      </c>
    </row>
    <row r="75">
      <c r="B75" s="45" t="inlineStr">
        <is>
          <t>1º</t>
        </is>
      </c>
      <c r="C75" s="46">
        <f>INDEX($Z$10:$Z$21,MATCH(LARGE($AA$10:$AA$21,1),$AA$10:$AA$21,0))</f>
        <v/>
      </c>
      <c r="D75" s="43">
        <f>ROUND(LARGE($AA$10:$AA$21,1),2)</f>
        <v/>
      </c>
    </row>
    <row r="76">
      <c r="B76" s="45" t="inlineStr">
        <is>
          <t>2º</t>
        </is>
      </c>
      <c r="C76" s="46">
        <f>INDEX($Z$10:$Z$21,MATCH(LARGE($AA$10:$AA$21,2),$AA$10:$AA$21,0))</f>
        <v/>
      </c>
      <c r="D76" s="43">
        <f>ROUND(LARGE($AA$10:$AA$21,2),2)</f>
        <v/>
      </c>
    </row>
    <row r="77">
      <c r="B77" s="45" t="inlineStr">
        <is>
          <t>3º</t>
        </is>
      </c>
      <c r="C77" s="46">
        <f>INDEX($Z$10:$Z$21,MATCH(LARGE($AA$10:$AA$21,3),$AA$10:$AA$21,0))</f>
        <v/>
      </c>
      <c r="D77" s="43">
        <f>ROUND(LARGE($AA$10:$AA$21,3),2)</f>
        <v/>
      </c>
    </row>
    <row r="78">
      <c r="B78" s="45" t="inlineStr">
        <is>
          <t>4º</t>
        </is>
      </c>
      <c r="C78" s="46">
        <f>INDEX($Z$10:$Z$21,MATCH(LARGE($AA$10:$AA$21,4),$AA$10:$AA$21,0))</f>
        <v/>
      </c>
      <c r="D78" s="43">
        <f>ROUND(LARGE($AA$10:$AA$21,4),2)</f>
        <v/>
      </c>
    </row>
    <row r="79">
      <c r="B79" s="45" t="inlineStr">
        <is>
          <t>5º</t>
        </is>
      </c>
      <c r="C79" s="46">
        <f>INDEX($Z$10:$Z$21,MATCH(LARGE($AA$10:$AA$21,5),$AA$10:$AA$21,0))</f>
        <v/>
      </c>
      <c r="D79" s="43">
        <f>ROUND(LARGE($AA$10:$AA$21,5),2)</f>
        <v/>
      </c>
    </row>
    <row r="80"/>
    <row r="81">
      <c r="B81" s="35" t="inlineStr">
        <is>
          <t>Como foi feito: SOMASES com os filtros das listas amarelas (o "*" significa "todos"), ÍNDICE + CORRESP + MAIOR para o top 5, e gráficos do Excel (Inserir › Gráficos). Clique nas células para ver as fórmulas.</t>
        </is>
      </c>
    </row>
  </sheetData>
  <mergeCells count="13">
    <mergeCell ref="G4:H4"/>
    <mergeCell ref="B6:C6"/>
    <mergeCell ref="A1:M1"/>
    <mergeCell ref="B7:C7"/>
    <mergeCell ref="G7:H7"/>
    <mergeCell ref="I6:J6"/>
    <mergeCell ref="K6:M6"/>
    <mergeCell ref="I7:J7"/>
    <mergeCell ref="G6:H6"/>
    <mergeCell ref="D7:F7"/>
    <mergeCell ref="D6:F6"/>
    <mergeCell ref="A2:M2"/>
    <mergeCell ref="K7:M7"/>
  </mergeCells>
  <conditionalFormatting sqref="C11:C20">
    <cfRule type="colorScale" priority="1">
      <colorScale>
        <cfvo type="min"/>
        <cfvo type="max"/>
        <color rgb="00EFF6FF"/>
        <color rgb="0060A5FA"/>
      </colorScale>
    </cfRule>
  </conditionalFormatting>
  <conditionalFormatting sqref="C59:C63">
    <cfRule type="dataBar" priority="2">
      <dataBar>
        <cfvo type="num" val="0"/>
        <cfvo type="max"/>
        <color rgb="001A9BF5"/>
      </dataBar>
    </cfRule>
  </conditionalFormatting>
  <dataValidations count="2">
    <dataValidation sqref="C4" showDropDown="0" showInputMessage="0" showErrorMessage="0" allowBlank="0" type="list">
      <formula1>"Todas,Sudeste,Sul,Nordeste,Centro-Oeste,Norte"</formula1>
    </dataValidation>
    <dataValidation sqref="G4" showDropDown="0" showInputMessage="0" showErrorMessage="0" allowBlank="0" type="list">
      <formula1>"Todos,Loja física,Instagram,WhatsApp,Site"</formula1>
    </dataValidation>
  </dataValidations>
  <hyperlinks>
    <hyperlink xmlns:r="http://schemas.openxmlformats.org/officeDocument/2006/relationships" ref="A3" r:id="rId1"/>
  </hyperlinks>
  <pageMargins left="0.75" right="0.75" top="1" bottom="1" header="0.5" footer="0.5"/>
  <pageSetup orientation="landscape" fitToHeight="0" fitToWidth="1"/>
  <drawing xmlns:r="http://schemas.openxmlformats.org/officeDocument/2006/relationships" r:id="rId2"/>
</worksheet>
</file>

<file path=xl/worksheets/sheet7.xml><?xml version="1.0" encoding="utf-8"?>
<worksheet xmlns="http://schemas.openxmlformats.org/spreadsheetml/2006/main">
  <sheetPr>
    <tabColor rgb="000EA5E9"/>
    <outlinePr summaryBelow="1" summaryRight="1"/>
    <pageSetUpPr fitToPage="1"/>
  </sheetPr>
  <dimension ref="A1:H59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8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</cols>
  <sheetData>
    <row r="1" ht="38" customHeight="1">
      <c r="A1" s="12" t="inlineStr">
        <is>
          <t>Aula: Tabela Dinâmica</t>
        </is>
      </c>
    </row>
    <row r="2" ht="32" customHeight="1">
      <c r="A2" s="13" t="inlineStr">
        <is>
          <t>A ferramenta mais poderosa do Excel para resumir milhares de linhas em segundos, sem nenhuma fórmula. Siga o passo a passo usando a aba Base de Vendas.</t>
        </is>
      </c>
    </row>
    <row r="3">
      <c r="A3" s="14" t="inlineStr">
        <is>
          <t>← Voltar ao índice</t>
        </is>
      </c>
    </row>
    <row r="4"/>
    <row r="5">
      <c r="B5" s="41" t="inlineStr">
        <is>
          <t>Passo a passo</t>
        </is>
      </c>
    </row>
    <row r="6">
      <c r="B6" s="47" t="inlineStr">
        <is>
          <t>1.</t>
        </is>
      </c>
      <c r="C6" s="48" t="inlineStr">
        <is>
          <t>Vá na aba Base de Vendas e clique em qualquer célula da tabela.</t>
        </is>
      </c>
    </row>
    <row r="7">
      <c r="B7" s="47" t="inlineStr">
        <is>
          <t>2.</t>
        </is>
      </c>
      <c r="C7" s="48" t="inlineStr">
        <is>
          <t>No menu, clique em Inserir › Tabela Dinâmica › OK (ela abre numa aba nova).</t>
        </is>
      </c>
    </row>
    <row r="8">
      <c r="B8" s="47" t="inlineStr">
        <is>
          <t>3.</t>
        </is>
      </c>
      <c r="C8" s="48" t="inlineStr">
        <is>
          <t>À direita aparece a lista de campos (as colunas da base). Você vai arrastar campos para 4 caixas:</t>
        </is>
      </c>
    </row>
    <row r="9">
      <c r="B9" s="47" t="inlineStr">
        <is>
          <t>4.</t>
        </is>
      </c>
      <c r="C9" s="48" t="inlineStr">
        <is>
          <t>LINHAS: o que vira cada linha do resumo (ex.: Região). COLUNAS: o que vira cada coluna (ex.: Canal).</t>
        </is>
      </c>
    </row>
    <row r="10">
      <c r="B10" s="47" t="inlineStr">
        <is>
          <t>5.</t>
        </is>
      </c>
      <c r="C10" s="48" t="inlineStr">
        <is>
          <t>VALORES: o número que você quer resumir (ex.: Total). O Excel faz "Soma de Total" sozinho.</t>
        </is>
      </c>
    </row>
    <row r="11">
      <c r="B11" s="47" t="inlineStr">
        <is>
          <t>6.</t>
        </is>
      </c>
      <c r="C11" s="48" t="inlineStr">
        <is>
          <t>FILTROS: para olhar só uma parte (ex.: só Vendedor = Ana).</t>
        </is>
      </c>
    </row>
    <row r="12">
      <c r="B12" s="47" t="inlineStr">
        <is>
          <t>7.</t>
        </is>
      </c>
      <c r="C12" s="48" t="inlineStr">
        <is>
          <t>Clique com o botão direito num valor › Formato do Número › Moeda, para mostrar em R$.</t>
        </is>
      </c>
    </row>
    <row r="13">
      <c r="B13" s="47" t="inlineStr">
        <is>
          <t>8.</t>
        </is>
      </c>
      <c r="C13" s="48" t="inlineStr">
        <is>
          <t>Mudou a base? Clique na tabela dinâmica e use Dados › Atualizar Tudo (ou botão direito › Atualizar).</t>
        </is>
      </c>
    </row>
    <row r="14"/>
    <row r="15">
      <c r="B15" s="41" t="inlineStr">
        <is>
          <t>Missão 1 · Quanto cada região faturou?</t>
        </is>
      </c>
    </row>
    <row r="16">
      <c r="B16" s="49" t="inlineStr">
        <is>
          <t>Monte assim:  LINHAS = Região   |   VALORES = Total.   Depois compare com o gabarito:</t>
        </is>
      </c>
    </row>
    <row r="17">
      <c r="B17" s="16" t="inlineStr">
        <is>
          <t>Região</t>
        </is>
      </c>
      <c r="C17" s="16" t="inlineStr">
        <is>
          <t>Soma de Total</t>
        </is>
      </c>
    </row>
    <row r="18">
      <c r="B18" s="42" t="inlineStr">
        <is>
          <t>Centro-Oeste</t>
        </is>
      </c>
      <c r="C18" s="43">
        <f>SUMIFS('Base de Vendas'!$P:$P,'Base de Vendas'!$G:$G,B18)</f>
        <v/>
      </c>
    </row>
    <row r="19">
      <c r="B19" s="42" t="inlineStr">
        <is>
          <t>Nordeste</t>
        </is>
      </c>
      <c r="C19" s="43">
        <f>SUMIFS('Base de Vendas'!$P:$P,'Base de Vendas'!$G:$G,B19)</f>
        <v/>
      </c>
    </row>
    <row r="20">
      <c r="B20" s="42" t="inlineStr">
        <is>
          <t>Norte</t>
        </is>
      </c>
      <c r="C20" s="43">
        <f>SUMIFS('Base de Vendas'!$P:$P,'Base de Vendas'!$G:$G,B20)</f>
        <v/>
      </c>
    </row>
    <row r="21">
      <c r="B21" s="42" t="inlineStr">
        <is>
          <t>Sudeste</t>
        </is>
      </c>
      <c r="C21" s="43">
        <f>SUMIFS('Base de Vendas'!$P:$P,'Base de Vendas'!$G:$G,B21)</f>
        <v/>
      </c>
    </row>
    <row r="22">
      <c r="B22" s="42" t="inlineStr">
        <is>
          <t>Sul</t>
        </is>
      </c>
      <c r="C22" s="43">
        <f>SUMIFS('Base de Vendas'!$P:$P,'Base de Vendas'!$G:$G,B22)</f>
        <v/>
      </c>
    </row>
    <row r="23">
      <c r="B23" s="50" t="inlineStr">
        <is>
          <t>Total Geral</t>
        </is>
      </c>
      <c r="C23" s="51">
        <f>SUM(C18:C22)</f>
        <v/>
      </c>
    </row>
    <row r="24"/>
    <row r="25"/>
    <row r="26">
      <c r="B26" s="41" t="inlineStr">
        <is>
          <t>Missão 2 · Faturamento por mês e por canal</t>
        </is>
      </c>
    </row>
    <row r="27">
      <c r="B27" s="49" t="inlineStr">
        <is>
          <t>Monte assim:  LINHAS = Mês   |   COLUNAS = Canal   |   VALORES = Total.  (Dica: os meses já vêm em ordem.)</t>
        </is>
      </c>
    </row>
    <row r="28">
      <c r="B28" s="16" t="inlineStr">
        <is>
          <t>Mês</t>
        </is>
      </c>
      <c r="C28" s="16" t="inlineStr">
        <is>
          <t>Instagram</t>
        </is>
      </c>
      <c r="D28" s="16" t="inlineStr">
        <is>
          <t>Loja física</t>
        </is>
      </c>
      <c r="E28" s="16" t="inlineStr">
        <is>
          <t>Site</t>
        </is>
      </c>
      <c r="F28" s="16" t="inlineStr">
        <is>
          <t>WhatsApp</t>
        </is>
      </c>
      <c r="G28" s="16" t="inlineStr">
        <is>
          <t>Total Geral</t>
        </is>
      </c>
    </row>
    <row r="29">
      <c r="B29" s="42" t="inlineStr">
        <is>
          <t>Jan</t>
        </is>
      </c>
      <c r="C29" s="43">
        <f>SUMIFS('Base de Vendas'!$P:$P,'Base de Vendas'!$C:$C,$B29,'Base de Vendas'!$H:$H,C$28)</f>
        <v/>
      </c>
      <c r="D29" s="43">
        <f>SUMIFS('Base de Vendas'!$P:$P,'Base de Vendas'!$C:$C,$B29,'Base de Vendas'!$H:$H,D$28)</f>
        <v/>
      </c>
      <c r="E29" s="43">
        <f>SUMIFS('Base de Vendas'!$P:$P,'Base de Vendas'!$C:$C,$B29,'Base de Vendas'!$H:$H,E$28)</f>
        <v/>
      </c>
      <c r="F29" s="43">
        <f>SUMIFS('Base de Vendas'!$P:$P,'Base de Vendas'!$C:$C,$B29,'Base de Vendas'!$H:$H,F$28)</f>
        <v/>
      </c>
      <c r="G29" s="52">
        <f>SUM(C29:F29)</f>
        <v/>
      </c>
    </row>
    <row r="30">
      <c r="B30" s="42" t="inlineStr">
        <is>
          <t>Fev</t>
        </is>
      </c>
      <c r="C30" s="43">
        <f>SUMIFS('Base de Vendas'!$P:$P,'Base de Vendas'!$C:$C,$B30,'Base de Vendas'!$H:$H,C$28)</f>
        <v/>
      </c>
      <c r="D30" s="43">
        <f>SUMIFS('Base de Vendas'!$P:$P,'Base de Vendas'!$C:$C,$B30,'Base de Vendas'!$H:$H,D$28)</f>
        <v/>
      </c>
      <c r="E30" s="43">
        <f>SUMIFS('Base de Vendas'!$P:$P,'Base de Vendas'!$C:$C,$B30,'Base de Vendas'!$H:$H,E$28)</f>
        <v/>
      </c>
      <c r="F30" s="43">
        <f>SUMIFS('Base de Vendas'!$P:$P,'Base de Vendas'!$C:$C,$B30,'Base de Vendas'!$H:$H,F$28)</f>
        <v/>
      </c>
      <c r="G30" s="52">
        <f>SUM(C30:F30)</f>
        <v/>
      </c>
    </row>
    <row r="31">
      <c r="B31" s="42" t="inlineStr">
        <is>
          <t>Mar</t>
        </is>
      </c>
      <c r="C31" s="43">
        <f>SUMIFS('Base de Vendas'!$P:$P,'Base de Vendas'!$C:$C,$B31,'Base de Vendas'!$H:$H,C$28)</f>
        <v/>
      </c>
      <c r="D31" s="43">
        <f>SUMIFS('Base de Vendas'!$P:$P,'Base de Vendas'!$C:$C,$B31,'Base de Vendas'!$H:$H,D$28)</f>
        <v/>
      </c>
      <c r="E31" s="43">
        <f>SUMIFS('Base de Vendas'!$P:$P,'Base de Vendas'!$C:$C,$B31,'Base de Vendas'!$H:$H,E$28)</f>
        <v/>
      </c>
      <c r="F31" s="43">
        <f>SUMIFS('Base de Vendas'!$P:$P,'Base de Vendas'!$C:$C,$B31,'Base de Vendas'!$H:$H,F$28)</f>
        <v/>
      </c>
      <c r="G31" s="52">
        <f>SUM(C31:F31)</f>
        <v/>
      </c>
    </row>
    <row r="32">
      <c r="B32" s="42" t="inlineStr">
        <is>
          <t>Abr</t>
        </is>
      </c>
      <c r="C32" s="43">
        <f>SUMIFS('Base de Vendas'!$P:$P,'Base de Vendas'!$C:$C,$B32,'Base de Vendas'!$H:$H,C$28)</f>
        <v/>
      </c>
      <c r="D32" s="43">
        <f>SUMIFS('Base de Vendas'!$P:$P,'Base de Vendas'!$C:$C,$B32,'Base de Vendas'!$H:$H,D$28)</f>
        <v/>
      </c>
      <c r="E32" s="43">
        <f>SUMIFS('Base de Vendas'!$P:$P,'Base de Vendas'!$C:$C,$B32,'Base de Vendas'!$H:$H,E$28)</f>
        <v/>
      </c>
      <c r="F32" s="43">
        <f>SUMIFS('Base de Vendas'!$P:$P,'Base de Vendas'!$C:$C,$B32,'Base de Vendas'!$H:$H,F$28)</f>
        <v/>
      </c>
      <c r="G32" s="52">
        <f>SUM(C32:F32)</f>
        <v/>
      </c>
    </row>
    <row r="33">
      <c r="B33" s="42" t="inlineStr">
        <is>
          <t>Mai</t>
        </is>
      </c>
      <c r="C33" s="43">
        <f>SUMIFS('Base de Vendas'!$P:$P,'Base de Vendas'!$C:$C,$B33,'Base de Vendas'!$H:$H,C$28)</f>
        <v/>
      </c>
      <c r="D33" s="43">
        <f>SUMIFS('Base de Vendas'!$P:$P,'Base de Vendas'!$C:$C,$B33,'Base de Vendas'!$H:$H,D$28)</f>
        <v/>
      </c>
      <c r="E33" s="43">
        <f>SUMIFS('Base de Vendas'!$P:$P,'Base de Vendas'!$C:$C,$B33,'Base de Vendas'!$H:$H,E$28)</f>
        <v/>
      </c>
      <c r="F33" s="43">
        <f>SUMIFS('Base de Vendas'!$P:$P,'Base de Vendas'!$C:$C,$B33,'Base de Vendas'!$H:$H,F$28)</f>
        <v/>
      </c>
      <c r="G33" s="52">
        <f>SUM(C33:F33)</f>
        <v/>
      </c>
    </row>
    <row r="34">
      <c r="B34" s="42" t="inlineStr">
        <is>
          <t>Jun</t>
        </is>
      </c>
      <c r="C34" s="43">
        <f>SUMIFS('Base de Vendas'!$P:$P,'Base de Vendas'!$C:$C,$B34,'Base de Vendas'!$H:$H,C$28)</f>
        <v/>
      </c>
      <c r="D34" s="43">
        <f>SUMIFS('Base de Vendas'!$P:$P,'Base de Vendas'!$C:$C,$B34,'Base de Vendas'!$H:$H,D$28)</f>
        <v/>
      </c>
      <c r="E34" s="43">
        <f>SUMIFS('Base de Vendas'!$P:$P,'Base de Vendas'!$C:$C,$B34,'Base de Vendas'!$H:$H,E$28)</f>
        <v/>
      </c>
      <c r="F34" s="43">
        <f>SUMIFS('Base de Vendas'!$P:$P,'Base de Vendas'!$C:$C,$B34,'Base de Vendas'!$H:$H,F$28)</f>
        <v/>
      </c>
      <c r="G34" s="52">
        <f>SUM(C34:F34)</f>
        <v/>
      </c>
    </row>
    <row r="35">
      <c r="B35" s="42" t="inlineStr">
        <is>
          <t>Jul</t>
        </is>
      </c>
      <c r="C35" s="43">
        <f>SUMIFS('Base de Vendas'!$P:$P,'Base de Vendas'!$C:$C,$B35,'Base de Vendas'!$H:$H,C$28)</f>
        <v/>
      </c>
      <c r="D35" s="43">
        <f>SUMIFS('Base de Vendas'!$P:$P,'Base de Vendas'!$C:$C,$B35,'Base de Vendas'!$H:$H,D$28)</f>
        <v/>
      </c>
      <c r="E35" s="43">
        <f>SUMIFS('Base de Vendas'!$P:$P,'Base de Vendas'!$C:$C,$B35,'Base de Vendas'!$H:$H,E$28)</f>
        <v/>
      </c>
      <c r="F35" s="43">
        <f>SUMIFS('Base de Vendas'!$P:$P,'Base de Vendas'!$C:$C,$B35,'Base de Vendas'!$H:$H,F$28)</f>
        <v/>
      </c>
      <c r="G35" s="52">
        <f>SUM(C35:F35)</f>
        <v/>
      </c>
    </row>
    <row r="36">
      <c r="B36" s="42" t="inlineStr">
        <is>
          <t>Ago</t>
        </is>
      </c>
      <c r="C36" s="43">
        <f>SUMIFS('Base de Vendas'!$P:$P,'Base de Vendas'!$C:$C,$B36,'Base de Vendas'!$H:$H,C$28)</f>
        <v/>
      </c>
      <c r="D36" s="43">
        <f>SUMIFS('Base de Vendas'!$P:$P,'Base de Vendas'!$C:$C,$B36,'Base de Vendas'!$H:$H,D$28)</f>
        <v/>
      </c>
      <c r="E36" s="43">
        <f>SUMIFS('Base de Vendas'!$P:$P,'Base de Vendas'!$C:$C,$B36,'Base de Vendas'!$H:$H,E$28)</f>
        <v/>
      </c>
      <c r="F36" s="43">
        <f>SUMIFS('Base de Vendas'!$P:$P,'Base de Vendas'!$C:$C,$B36,'Base de Vendas'!$H:$H,F$28)</f>
        <v/>
      </c>
      <c r="G36" s="52">
        <f>SUM(C36:F36)</f>
        <v/>
      </c>
    </row>
    <row r="37">
      <c r="B37" s="42" t="inlineStr">
        <is>
          <t>Set</t>
        </is>
      </c>
      <c r="C37" s="43">
        <f>SUMIFS('Base de Vendas'!$P:$P,'Base de Vendas'!$C:$C,$B37,'Base de Vendas'!$H:$H,C$28)</f>
        <v/>
      </c>
      <c r="D37" s="43">
        <f>SUMIFS('Base de Vendas'!$P:$P,'Base de Vendas'!$C:$C,$B37,'Base de Vendas'!$H:$H,D$28)</f>
        <v/>
      </c>
      <c r="E37" s="43">
        <f>SUMIFS('Base de Vendas'!$P:$P,'Base de Vendas'!$C:$C,$B37,'Base de Vendas'!$H:$H,E$28)</f>
        <v/>
      </c>
      <c r="F37" s="43">
        <f>SUMIFS('Base de Vendas'!$P:$P,'Base de Vendas'!$C:$C,$B37,'Base de Vendas'!$H:$H,F$28)</f>
        <v/>
      </c>
      <c r="G37" s="52">
        <f>SUM(C37:F37)</f>
        <v/>
      </c>
    </row>
    <row r="38">
      <c r="B38" s="42" t="inlineStr">
        <is>
          <t>Out</t>
        </is>
      </c>
      <c r="C38" s="43">
        <f>SUMIFS('Base de Vendas'!$P:$P,'Base de Vendas'!$C:$C,$B38,'Base de Vendas'!$H:$H,C$28)</f>
        <v/>
      </c>
      <c r="D38" s="43">
        <f>SUMIFS('Base de Vendas'!$P:$P,'Base de Vendas'!$C:$C,$B38,'Base de Vendas'!$H:$H,D$28)</f>
        <v/>
      </c>
      <c r="E38" s="43">
        <f>SUMIFS('Base de Vendas'!$P:$P,'Base de Vendas'!$C:$C,$B38,'Base de Vendas'!$H:$H,E$28)</f>
        <v/>
      </c>
      <c r="F38" s="43">
        <f>SUMIFS('Base de Vendas'!$P:$P,'Base de Vendas'!$C:$C,$B38,'Base de Vendas'!$H:$H,F$28)</f>
        <v/>
      </c>
      <c r="G38" s="52">
        <f>SUM(C38:F38)</f>
        <v/>
      </c>
    </row>
    <row r="39"/>
    <row r="40"/>
    <row r="41">
      <c r="B41" s="41" t="inlineStr">
        <is>
          <t>Missão 3 · Quantos pedidos cada vendedor fez e quanto isso representa</t>
        </is>
      </c>
    </row>
    <row r="42">
      <c r="B42" s="49" t="inlineStr">
        <is>
          <t>Monte assim:  LINHAS = Vendedor  |  VALORES = Pedido (troque para "Contagem")  |  arraste Pedido de novo e use Mostrar Valores Como › % do Total Geral.</t>
        </is>
      </c>
    </row>
    <row r="43">
      <c r="B43" s="16" t="inlineStr">
        <is>
          <t>Vendedor</t>
        </is>
      </c>
      <c r="C43" s="16" t="inlineStr">
        <is>
          <t>Contagem de Pedido</t>
        </is>
      </c>
      <c r="D43" s="16" t="inlineStr">
        <is>
          <t>% do total</t>
        </is>
      </c>
    </row>
    <row r="44">
      <c r="B44" s="42" t="inlineStr">
        <is>
          <t>Ana</t>
        </is>
      </c>
      <c r="C44" s="53">
        <f>COUNTIFS('Base de Vendas'!$I:$I,B44)</f>
        <v/>
      </c>
      <c r="D44" s="44">
        <f>C44/SUM($C$44:$C$48)</f>
        <v/>
      </c>
    </row>
    <row r="45">
      <c r="B45" s="42" t="inlineStr">
        <is>
          <t>Bruno</t>
        </is>
      </c>
      <c r="C45" s="53">
        <f>COUNTIFS('Base de Vendas'!$I:$I,B45)</f>
        <v/>
      </c>
      <c r="D45" s="44">
        <f>C45/SUM($C$44:$C$48)</f>
        <v/>
      </c>
    </row>
    <row r="46">
      <c r="B46" s="42" t="inlineStr">
        <is>
          <t>Carla</t>
        </is>
      </c>
      <c r="C46" s="53">
        <f>COUNTIFS('Base de Vendas'!$I:$I,B46)</f>
        <v/>
      </c>
      <c r="D46" s="44">
        <f>C46/SUM($C$44:$C$48)</f>
        <v/>
      </c>
    </row>
    <row r="47">
      <c r="B47" s="42" t="inlineStr">
        <is>
          <t>Diego</t>
        </is>
      </c>
      <c r="C47" s="53">
        <f>COUNTIFS('Base de Vendas'!$I:$I,B47)</f>
        <v/>
      </c>
      <c r="D47" s="44">
        <f>C47/SUM($C$44:$C$48)</f>
        <v/>
      </c>
    </row>
    <row r="48">
      <c r="B48" s="42" t="inlineStr">
        <is>
          <t>Elisa</t>
        </is>
      </c>
      <c r="C48" s="53">
        <f>COUNTIFS('Base de Vendas'!$I:$I,B48)</f>
        <v/>
      </c>
      <c r="D48" s="44">
        <f>C48/SUM($C$44:$C$48)</f>
        <v/>
      </c>
    </row>
    <row r="49"/>
    <row r="50"/>
    <row r="51">
      <c r="B51" s="41" t="inlineStr">
        <is>
          <t>Truques que impressionam</t>
        </is>
      </c>
    </row>
    <row r="52" ht="28" customHeight="1">
      <c r="B52" s="54" t="inlineStr">
        <is>
          <t>Agrupar datas</t>
        </is>
      </c>
      <c r="C52" s="21" t="inlineStr">
        <is>
          <t>Arraste o campo Data para Linhas: o Excel agrupa por mês e trimestre. Botão direito › Agrupar para escolher.</t>
        </is>
      </c>
    </row>
    <row r="53" ht="28" customHeight="1">
      <c r="B53" s="54" t="inlineStr">
        <is>
          <t>% do total</t>
        </is>
      </c>
      <c r="C53" s="21" t="inlineStr">
        <is>
          <t>Botão direito num valor › Mostrar Valores Como › % do Total Geral (ou % da Linha/Coluna).</t>
        </is>
      </c>
    </row>
    <row r="54" ht="28" customHeight="1">
      <c r="B54" s="54" t="inlineStr">
        <is>
          <t>Segmentação de dados</t>
        </is>
      </c>
      <c r="C54" s="21" t="inlineStr">
        <is>
          <t>Com a tabela dinâmica selecionada: Analisar Tabela Dinâmica › Inserir Segmentação de Dados. Vira botões clicáveis para filtrar.</t>
        </is>
      </c>
    </row>
    <row r="55" ht="28" customHeight="1">
      <c r="B55" s="54" t="inlineStr">
        <is>
          <t>Detalhe de um número</t>
        </is>
      </c>
      <c r="C55" s="21" t="inlineStr">
        <is>
          <t>Dê dois cliques em qualquer valor: o Excel cria uma aba com todos os pedidos que formam aquele número.</t>
        </is>
      </c>
    </row>
    <row r="56" ht="28" customHeight="1">
      <c r="B56" s="54" t="inlineStr">
        <is>
          <t>Gráfico dinâmico</t>
        </is>
      </c>
      <c r="C56" s="21" t="inlineStr">
        <is>
          <t>Analisar Tabela Dinâmica › Gráfico Dinâmico: o gráfico muda junto com os filtros.</t>
        </is>
      </c>
    </row>
    <row r="57" ht="28" customHeight="1">
      <c r="B57" s="54" t="inlineStr">
        <is>
          <t>Top 10</t>
        </is>
      </c>
      <c r="C57" s="21" t="inlineStr">
        <is>
          <t>Seta do rótulo de linha › Filtros de Valores › 10 Primeiros: mostra só os melhores clientes ou produtos.</t>
        </is>
      </c>
    </row>
    <row r="58"/>
    <row r="59">
      <c r="B59" s="35" t="inlineStr">
        <is>
          <t>Os gabaritos acima foram feitos com SOMASES e CONT.SES, para você conferir. Na tabela dinâmica você chega ao mesmo resultado só arrastando campos.</t>
        </is>
      </c>
    </row>
  </sheetData>
  <mergeCells count="16">
    <mergeCell ref="C11:H11"/>
    <mergeCell ref="C6:H6"/>
    <mergeCell ref="C10:H10"/>
    <mergeCell ref="C54:H54"/>
    <mergeCell ref="C56:H56"/>
    <mergeCell ref="C55:H55"/>
    <mergeCell ref="C57:H57"/>
    <mergeCell ref="C13:H13"/>
    <mergeCell ref="A2:H2"/>
    <mergeCell ref="C9:H9"/>
    <mergeCell ref="C52:H52"/>
    <mergeCell ref="C53:H53"/>
    <mergeCell ref="C8:H8"/>
    <mergeCell ref="A1:H1"/>
    <mergeCell ref="C12:H12"/>
    <mergeCell ref="C7:H7"/>
  </mergeCells>
  <conditionalFormatting sqref="C29:F38">
    <cfRule type="colorScale" priority="1">
      <colorScale>
        <cfvo type="min"/>
        <cfvo type="max"/>
        <color rgb="00FFFFFF"/>
        <color rgb="0093C5FD"/>
      </colorScale>
    </cfRule>
  </conditionalFormatting>
  <hyperlinks>
    <hyperlink xmlns:r="http://schemas.openxmlformats.org/officeDocument/2006/relationships" ref="A3" r:id="rId1"/>
  </hyperlinks>
  <pageMargins left="0.75" right="0.75" top="1" bottom="1" header="0.5" footer="0.5"/>
  <pageSetup orientation="landscape" fitToHeight="0" fitToWidth="1"/>
</worksheet>
</file>

<file path=xl/worksheets/sheet8.xml><?xml version="1.0" encoding="utf-8"?>
<worksheet xmlns="http://schemas.openxmlformats.org/spreadsheetml/2006/main">
  <sheetPr>
    <tabColor rgb="000EA5E9"/>
    <outlinePr summaryBelow="1" summaryRight="1"/>
    <pageSetUpPr fitToPage="1"/>
  </sheetPr>
  <dimension ref="A1:L33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20" customWidth="1" min="2" max="2"/>
    <col width="42" customWidth="1" min="3" max="3"/>
    <col width="42" customWidth="1" min="4" max="4"/>
  </cols>
  <sheetData>
    <row r="1" ht="38" customHeight="1">
      <c r="A1" s="12" t="inlineStr">
        <is>
          <t>Aula: Gráficos que comunicam</t>
        </is>
      </c>
    </row>
    <row r="2" ht="32" customHeight="1">
      <c r="A2" s="13" t="inlineStr">
        <is>
          <t>Qual gráfico usar em cada situação, como fazer em 3 cliques e um exemplo de gráfico combinado (colunas + linha de meta).</t>
        </is>
      </c>
    </row>
    <row r="3">
      <c r="A3" s="14" t="inlineStr">
        <is>
          <t>← Voltar ao índice</t>
        </is>
      </c>
    </row>
    <row r="4"/>
    <row r="5">
      <c r="B5" s="41" t="inlineStr">
        <is>
          <t>Qual gráfico usar?</t>
        </is>
      </c>
    </row>
    <row r="6">
      <c r="B6" s="15" t="inlineStr">
        <is>
          <t>Tipo</t>
        </is>
      </c>
      <c r="C6" s="15" t="inlineStr">
        <is>
          <t>Quando usar</t>
        </is>
      </c>
      <c r="D6" s="15" t="inlineStr">
        <is>
          <t>Exemplo no seu negócio</t>
        </is>
      </c>
    </row>
    <row r="7" ht="30" customHeight="1">
      <c r="B7" s="18" t="inlineStr">
        <is>
          <t>Colunas</t>
        </is>
      </c>
      <c r="C7" s="21" t="inlineStr">
        <is>
          <t>Comparar valores entre poucas categorias ou meses.</t>
        </is>
      </c>
      <c r="D7" s="21" t="inlineStr">
        <is>
          <t>Faturamento de cada mês.</t>
        </is>
      </c>
    </row>
    <row r="8" ht="30" customHeight="1">
      <c r="B8" s="18" t="inlineStr">
        <is>
          <t>Linhas</t>
        </is>
      </c>
      <c r="C8" s="21" t="inlineStr">
        <is>
          <t>Mostrar evolução ao longo do tempo (tendência).</t>
        </is>
      </c>
      <c r="D8" s="21" t="inlineStr">
        <is>
          <t>Crescimento de seguidores ou vendas semana a semana.</t>
        </is>
      </c>
    </row>
    <row r="9" ht="30" customHeight="1">
      <c r="B9" s="18" t="inlineStr">
        <is>
          <t>Barras (deitadas)</t>
        </is>
      </c>
      <c r="C9" s="21" t="inlineStr">
        <is>
          <t>Comparar itens com nomes compridos ou fazer ranking.</t>
        </is>
      </c>
      <c r="D9" s="21" t="inlineStr">
        <is>
          <t>Ranking de produtos ou canais.</t>
        </is>
      </c>
    </row>
    <row r="10" ht="30" customHeight="1">
      <c r="B10" s="18" t="inlineStr">
        <is>
          <t>Pizza / Rosca</t>
        </is>
      </c>
      <c r="C10" s="21" t="inlineStr">
        <is>
          <t>Mostrar partes de um todo, com no máximo 5 ou 6 fatias.</t>
        </is>
      </c>
      <c r="D10" s="21" t="inlineStr">
        <is>
          <t>Participação de cada categoria no faturamento.</t>
        </is>
      </c>
    </row>
    <row r="11" ht="30" customHeight="1">
      <c r="B11" s="18" t="inlineStr">
        <is>
          <t>Combinado</t>
        </is>
      </c>
      <c r="C11" s="21" t="inlineStr">
        <is>
          <t>Duas informações juntas, como valor e meta.</t>
        </is>
      </c>
      <c r="D11" s="21" t="inlineStr">
        <is>
          <t>Faturamento (colunas) x meta mensal (linha). Veja abaixo!</t>
        </is>
      </c>
    </row>
    <row r="12" ht="30" customHeight="1">
      <c r="B12" s="18" t="inlineStr">
        <is>
          <t>Dispersão</t>
        </is>
      </c>
      <c r="C12" s="21" t="inlineStr">
        <is>
          <t>Ver se duas coisas andam juntas.</t>
        </is>
      </c>
      <c r="D12" s="21" t="inlineStr">
        <is>
          <t>Investimento em anúncios x vendas do mês.</t>
        </is>
      </c>
    </row>
    <row r="13" ht="30" customHeight="1">
      <c r="B13" s="18" t="inlineStr">
        <is>
          <t>Minigráficos</t>
        </is>
      </c>
      <c r="C13" s="21" t="inlineStr">
        <is>
          <t>Um gráfico pequenininho dentro da célula (Inserir › Minigráficos).</t>
        </is>
      </c>
      <c r="D13" s="21" t="inlineStr">
        <is>
          <t>Tendência de vendas ao lado de cada vendedor.</t>
        </is>
      </c>
    </row>
    <row r="14"/>
    <row r="15">
      <c r="B15" s="41" t="inlineStr">
        <is>
          <t>Como fazer em 3 cliques</t>
        </is>
      </c>
    </row>
    <row r="16">
      <c r="B16" s="48" t="inlineStr">
        <is>
          <t>1. Selecione a tabela com os dados (incluindo os títulos).</t>
        </is>
      </c>
    </row>
    <row r="17">
      <c r="B17" s="48" t="inlineStr">
        <is>
          <t>2. Inserir › Gráficos Recomendados: o Excel sugere o melhor tipo.</t>
        </is>
      </c>
    </row>
    <row r="18">
      <c r="B18" s="48" t="inlineStr">
        <is>
          <t>3. Use os botões + e pincel ao lado do gráfico para títulos, rótulos e cores. Dica: tire as linhas de grade e use as cores da sua marca.</t>
        </is>
      </c>
    </row>
    <row r="19"/>
    <row r="20">
      <c r="B20" s="41" t="inlineStr">
        <is>
          <t>Exemplo: faturamento x meta mensal</t>
        </is>
      </c>
    </row>
    <row r="21">
      <c r="B21" s="15" t="inlineStr">
        <is>
          <t>Mês</t>
        </is>
      </c>
      <c r="C21" s="15" t="inlineStr">
        <is>
          <t>Faturamento</t>
        </is>
      </c>
      <c r="D21" s="15" t="inlineStr">
        <is>
          <t>Meta</t>
        </is>
      </c>
    </row>
    <row r="22">
      <c r="B22" s="42" t="inlineStr">
        <is>
          <t>Jan</t>
        </is>
      </c>
      <c r="C22" s="43">
        <f>SUMIFS('Base de Vendas'!$P:$P,'Base de Vendas'!$C:$C,B22)</f>
        <v/>
      </c>
      <c r="D22" s="43">
        <f>'Parâmetros'!$B$11</f>
        <v/>
      </c>
    </row>
    <row r="23">
      <c r="B23" s="42" t="inlineStr">
        <is>
          <t>Fev</t>
        </is>
      </c>
      <c r="C23" s="43">
        <f>SUMIFS('Base de Vendas'!$P:$P,'Base de Vendas'!$C:$C,B23)</f>
        <v/>
      </c>
      <c r="D23" s="43">
        <f>'Parâmetros'!$B$11</f>
        <v/>
      </c>
    </row>
    <row r="24">
      <c r="B24" s="42" t="inlineStr">
        <is>
          <t>Mar</t>
        </is>
      </c>
      <c r="C24" s="43">
        <f>SUMIFS('Base de Vendas'!$P:$P,'Base de Vendas'!$C:$C,B24)</f>
        <v/>
      </c>
      <c r="D24" s="43">
        <f>'Parâmetros'!$B$11</f>
        <v/>
      </c>
    </row>
    <row r="25">
      <c r="B25" s="42" t="inlineStr">
        <is>
          <t>Abr</t>
        </is>
      </c>
      <c r="C25" s="43">
        <f>SUMIFS('Base de Vendas'!$P:$P,'Base de Vendas'!$C:$C,B25)</f>
        <v/>
      </c>
      <c r="D25" s="43">
        <f>'Parâmetros'!$B$11</f>
        <v/>
      </c>
    </row>
    <row r="26">
      <c r="B26" s="42" t="inlineStr">
        <is>
          <t>Mai</t>
        </is>
      </c>
      <c r="C26" s="43">
        <f>SUMIFS('Base de Vendas'!$P:$P,'Base de Vendas'!$C:$C,B26)</f>
        <v/>
      </c>
      <c r="D26" s="43">
        <f>'Parâmetros'!$B$11</f>
        <v/>
      </c>
    </row>
    <row r="27">
      <c r="B27" s="42" t="inlineStr">
        <is>
          <t>Jun</t>
        </is>
      </c>
      <c r="C27" s="43">
        <f>SUMIFS('Base de Vendas'!$P:$P,'Base de Vendas'!$C:$C,B27)</f>
        <v/>
      </c>
      <c r="D27" s="43">
        <f>'Parâmetros'!$B$11</f>
        <v/>
      </c>
    </row>
    <row r="28">
      <c r="B28" s="42" t="inlineStr">
        <is>
          <t>Jul</t>
        </is>
      </c>
      <c r="C28" s="43">
        <f>SUMIFS('Base de Vendas'!$P:$P,'Base de Vendas'!$C:$C,B28)</f>
        <v/>
      </c>
      <c r="D28" s="43">
        <f>'Parâmetros'!$B$11</f>
        <v/>
      </c>
    </row>
    <row r="29">
      <c r="B29" s="42" t="inlineStr">
        <is>
          <t>Ago</t>
        </is>
      </c>
      <c r="C29" s="43">
        <f>SUMIFS('Base de Vendas'!$P:$P,'Base de Vendas'!$C:$C,B29)</f>
        <v/>
      </c>
      <c r="D29" s="43">
        <f>'Parâmetros'!$B$11</f>
        <v/>
      </c>
    </row>
    <row r="30">
      <c r="B30" s="42" t="inlineStr">
        <is>
          <t>Set</t>
        </is>
      </c>
      <c r="C30" s="43">
        <f>SUMIFS('Base de Vendas'!$P:$P,'Base de Vendas'!$C:$C,B30)</f>
        <v/>
      </c>
      <c r="D30" s="43">
        <f>'Parâmetros'!$B$11</f>
        <v/>
      </c>
    </row>
    <row r="31">
      <c r="B31" s="42" t="inlineStr">
        <is>
          <t>Out</t>
        </is>
      </c>
      <c r="C31" s="43">
        <f>SUMIFS('Base de Vendas'!$P:$P,'Base de Vendas'!$C:$C,B31)</f>
        <v/>
      </c>
      <c r="D31" s="43">
        <f>'Parâmetros'!$B$11</f>
        <v/>
      </c>
    </row>
    <row r="32"/>
    <row r="33">
      <c r="B33" s="35" t="inlineStr">
        <is>
          <t>A meta vem da aba Parâmetros (célula B11). Mude lá e a linha do gráfico se move.</t>
        </is>
      </c>
    </row>
  </sheetData>
  <mergeCells count="2">
    <mergeCell ref="A2:L2"/>
    <mergeCell ref="A1:L1"/>
  </mergeCells>
  <hyperlinks>
    <hyperlink xmlns:r="http://schemas.openxmlformats.org/officeDocument/2006/relationships" ref="A3" r:id="rId1"/>
  </hyperlinks>
  <pageMargins left="0.75" right="0.75" top="1" bottom="1" header="0.5" footer="0.5"/>
  <pageSetup orientation="landscape" fitToHeight="0" fitToWidth="1"/>
  <drawing xmlns:r="http://schemas.openxmlformats.org/officeDocument/2006/relationships" r:id="rId2"/>
</worksheet>
</file>

<file path=xl/worksheets/sheet9.xml><?xml version="1.0" encoding="utf-8"?>
<worksheet xmlns="http://schemas.openxmlformats.org/spreadsheetml/2006/main">
  <sheetPr>
    <tabColor rgb="000EA5E9"/>
    <outlinePr summaryBelow="1" summaryRight="1"/>
    <pageSetUpPr fitToPage="1"/>
  </sheetPr>
  <dimension ref="A1:H35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24" customWidth="1" min="2" max="2"/>
    <col width="16" customWidth="1" min="3" max="3"/>
    <col width="16" customWidth="1" min="4" max="4"/>
    <col width="16" customWidth="1" min="5" max="5"/>
    <col width="18" customWidth="1" min="6" max="6"/>
    <col width="16" customWidth="1" min="7" max="7"/>
    <col width="16" customWidth="1" min="8" max="8"/>
  </cols>
  <sheetData>
    <row r="1" ht="38" customHeight="1">
      <c r="A1" s="12" t="inlineStr">
        <is>
          <t>Aula: Formatação condicional</t>
        </is>
      </c>
    </row>
    <row r="2" ht="32" customHeight="1">
      <c r="A2" s="13" t="inlineStr">
        <is>
          <t>Faz a planilha "acender" sozinha: cores, barras e ícones que mudam conforme os números. Fica em Página Inicial › Formatação Condicional.</t>
        </is>
      </c>
    </row>
    <row r="3">
      <c r="A3" s="14" t="inlineStr">
        <is>
          <t>← Voltar ao índice</t>
        </is>
      </c>
    </row>
    <row r="4"/>
    <row r="5">
      <c r="B5" s="41" t="inlineStr">
        <is>
          <t>Tipos de regra</t>
        </is>
      </c>
    </row>
    <row r="6">
      <c r="B6" s="15" t="inlineStr">
        <is>
          <t>Regra</t>
        </is>
      </c>
      <c r="C6" s="15" t="inlineStr">
        <is>
          <t>O que faz</t>
        </is>
      </c>
      <c r="D6" s="55" t="n"/>
      <c r="E6" s="56" t="n"/>
      <c r="F6" s="15" t="inlineStr">
        <is>
          <t>Exemplo</t>
        </is>
      </c>
    </row>
    <row r="7" ht="30" customHeight="1">
      <c r="B7" s="42" t="inlineStr">
        <is>
          <t>Realçar células</t>
        </is>
      </c>
      <c r="C7" s="21" t="inlineStr">
        <is>
          <t>Pinta a célula se for maior, menor, igual, entre valores ou se contiver um texto.</t>
        </is>
      </c>
      <c r="F7" s="21" t="inlineStr">
        <is>
          <t>Desconto de 15% em vermelho (aba Base).</t>
        </is>
      </c>
      <c r="G7" s="55" t="n"/>
      <c r="H7" s="56" t="n"/>
    </row>
    <row r="8" ht="30" customHeight="1">
      <c r="B8" s="42" t="inlineStr">
        <is>
          <t>Barras de dados</t>
        </is>
      </c>
      <c r="C8" s="21" t="inlineStr">
        <is>
          <t>Desenha uma barrinha proporcional ao valor dentro da própria célula.</t>
        </is>
      </c>
      <c r="F8" s="21" t="inlineStr">
        <is>
          <t>Coluna Realizado abaixo.</t>
        </is>
      </c>
      <c r="G8" s="55" t="n"/>
      <c r="H8" s="56" t="n"/>
    </row>
    <row r="9" ht="30" customHeight="1">
      <c r="B9" s="42" t="inlineStr">
        <is>
          <t>Escalas de cor</t>
        </is>
      </c>
      <c r="C9" s="21" t="inlineStr">
        <is>
          <t>Pinta do mais claro ao mais escuro conforme o valor (mapa de calor).</t>
        </is>
      </c>
      <c r="F9" s="21" t="inlineStr">
        <is>
          <t>Missão 2 da aba 6.</t>
        </is>
      </c>
      <c r="G9" s="55" t="n"/>
      <c r="H9" s="56" t="n"/>
    </row>
    <row r="10" ht="30" customHeight="1">
      <c r="B10" s="42" t="inlineStr">
        <is>
          <t>Conjunto de ícones</t>
        </is>
      </c>
      <c r="C10" s="21" t="inlineStr">
        <is>
          <t>Coloca setas, sinais ou bolinhas (verde, amarelo, vermelho).</t>
        </is>
      </c>
      <c r="F10" s="21" t="inlineStr">
        <is>
          <t>Coluna % da meta abaixo.</t>
        </is>
      </c>
      <c r="G10" s="55" t="n"/>
      <c r="H10" s="56" t="n"/>
    </row>
    <row r="11" ht="30" customHeight="1">
      <c r="B11" s="42" t="inlineStr">
        <is>
          <t>Usar fórmula</t>
        </is>
      </c>
      <c r="C11" s="21" t="inlineStr">
        <is>
          <t>A mais poderosa: pinta a linha inteira quando uma fórmula der VERDADEIRO.</t>
        </is>
      </c>
      <c r="F11" s="21" t="inlineStr">
        <is>
          <t>Estoque baixo abaixo.</t>
        </is>
      </c>
      <c r="G11" s="55" t="n"/>
      <c r="H11" s="56" t="n"/>
    </row>
    <row r="12"/>
    <row r="13">
      <c r="B13" s="41" t="inlineStr">
        <is>
          <t>Exemplo 1 · Metas dos vendedores (barras + ícones)</t>
        </is>
      </c>
    </row>
    <row r="14">
      <c r="B14" s="15" t="inlineStr">
        <is>
          <t>Vendedor</t>
        </is>
      </c>
      <c r="C14" s="15" t="inlineStr">
        <is>
          <t>Meta (edite)</t>
        </is>
      </c>
      <c r="D14" s="15" t="inlineStr">
        <is>
          <t>Realizado</t>
        </is>
      </c>
      <c r="E14" s="15" t="inlineStr">
        <is>
          <t>% da meta</t>
        </is>
      </c>
      <c r="F14" s="15" t="inlineStr">
        <is>
          <t>Situação</t>
        </is>
      </c>
    </row>
    <row r="15">
      <c r="B15" s="42" t="inlineStr">
        <is>
          <t>Ana</t>
        </is>
      </c>
      <c r="C15" s="57" t="n">
        <v>16000</v>
      </c>
      <c r="D15" s="43">
        <f>SUMIFS('Base de Vendas'!$P:$P,'Base de Vendas'!$I:$I,B15)</f>
        <v/>
      </c>
      <c r="E15" s="44">
        <f>IFERROR(D15/C15,0)</f>
        <v/>
      </c>
      <c r="F15" s="46">
        <f>IF(E15&gt;=1,"Bateu a meta",IF(E15&gt;=0.8,"Quase lá","Atenção"))</f>
        <v/>
      </c>
    </row>
    <row r="16">
      <c r="B16" s="42" t="inlineStr">
        <is>
          <t>Bruno</t>
        </is>
      </c>
      <c r="C16" s="57" t="n">
        <v>18000</v>
      </c>
      <c r="D16" s="43">
        <f>SUMIFS('Base de Vendas'!$P:$P,'Base de Vendas'!$I:$I,B16)</f>
        <v/>
      </c>
      <c r="E16" s="44">
        <f>IFERROR(D16/C16,0)</f>
        <v/>
      </c>
      <c r="F16" s="46">
        <f>IF(E16&gt;=1,"Bateu a meta",IF(E16&gt;=0.8,"Quase lá","Atenção"))</f>
        <v/>
      </c>
    </row>
    <row r="17">
      <c r="B17" s="42" t="inlineStr">
        <is>
          <t>Carla</t>
        </is>
      </c>
      <c r="C17" s="57" t="n">
        <v>18000</v>
      </c>
      <c r="D17" s="43">
        <f>SUMIFS('Base de Vendas'!$P:$P,'Base de Vendas'!$I:$I,B17)</f>
        <v/>
      </c>
      <c r="E17" s="44">
        <f>IFERROR(D17/C17,0)</f>
        <v/>
      </c>
      <c r="F17" s="46">
        <f>IF(E17&gt;=1,"Bateu a meta",IF(E17&gt;=0.8,"Quase lá","Atenção"))</f>
        <v/>
      </c>
    </row>
    <row r="18">
      <c r="B18" s="42" t="inlineStr">
        <is>
          <t>Diego</t>
        </is>
      </c>
      <c r="C18" s="57" t="n">
        <v>16000</v>
      </c>
      <c r="D18" s="43">
        <f>SUMIFS('Base de Vendas'!$P:$P,'Base de Vendas'!$I:$I,B18)</f>
        <v/>
      </c>
      <c r="E18" s="44">
        <f>IFERROR(D18/C18,0)</f>
        <v/>
      </c>
      <c r="F18" s="46">
        <f>IF(E18&gt;=1,"Bateu a meta",IF(E18&gt;=0.8,"Quase lá","Atenção"))</f>
        <v/>
      </c>
    </row>
    <row r="19">
      <c r="B19" s="42" t="inlineStr">
        <is>
          <t>Elisa</t>
        </is>
      </c>
      <c r="C19" s="57" t="n">
        <v>17000</v>
      </c>
      <c r="D19" s="43">
        <f>SUMIFS('Base de Vendas'!$P:$P,'Base de Vendas'!$I:$I,B19)</f>
        <v/>
      </c>
      <c r="E19" s="44">
        <f>IFERROR(D19/C19,0)</f>
        <v/>
      </c>
      <c r="F19" s="46">
        <f>IF(E19&gt;=1,"Bateu a meta",IF(E19&gt;=0.8,"Quase lá","Atenção"))</f>
        <v/>
      </c>
    </row>
    <row r="20">
      <c r="B20" s="35" t="inlineStr">
        <is>
          <t>Mude uma meta (amarelo) e veja o ícone e a cor mudarem. Regras: Barras de Dados em Realizado, Conjunto de Ícones em %, e "Usar fórmula" na Situação.</t>
        </is>
      </c>
    </row>
    <row r="21"/>
    <row r="22">
      <c r="B22" s="41" t="inlineStr">
        <is>
          <t>Exemplo 2 · Estoque baixo pinta a linha inteira (regra com fórmula)</t>
        </is>
      </c>
    </row>
    <row r="23">
      <c r="B23" s="15" t="inlineStr">
        <is>
          <t>Produto</t>
        </is>
      </c>
      <c r="C23" s="15" t="inlineStr">
        <is>
          <t>Categoria</t>
        </is>
      </c>
      <c r="D23" s="15" t="inlineStr">
        <is>
          <t>Estoque</t>
        </is>
      </c>
      <c r="E23" s="15" t="inlineStr">
        <is>
          <t>Mínimo</t>
        </is>
      </c>
    </row>
    <row r="24">
      <c r="B24" s="46">
        <f>Produtos!B2</f>
        <v/>
      </c>
      <c r="C24" s="46">
        <f>Produtos!C2</f>
        <v/>
      </c>
      <c r="D24" s="46">
        <f>Produtos!E2</f>
        <v/>
      </c>
      <c r="E24" s="46">
        <f>Produtos!F2</f>
        <v/>
      </c>
    </row>
    <row r="25">
      <c r="B25" s="46">
        <f>Produtos!B3</f>
        <v/>
      </c>
      <c r="C25" s="46">
        <f>Produtos!C3</f>
        <v/>
      </c>
      <c r="D25" s="46">
        <f>Produtos!E3</f>
        <v/>
      </c>
      <c r="E25" s="46">
        <f>Produtos!F3</f>
        <v/>
      </c>
    </row>
    <row r="26">
      <c r="B26" s="46">
        <f>Produtos!B4</f>
        <v/>
      </c>
      <c r="C26" s="46">
        <f>Produtos!C4</f>
        <v/>
      </c>
      <c r="D26" s="46">
        <f>Produtos!E4</f>
        <v/>
      </c>
      <c r="E26" s="46">
        <f>Produtos!F4</f>
        <v/>
      </c>
    </row>
    <row r="27">
      <c r="B27" s="46">
        <f>Produtos!B5</f>
        <v/>
      </c>
      <c r="C27" s="46">
        <f>Produtos!C5</f>
        <v/>
      </c>
      <c r="D27" s="46">
        <f>Produtos!E5</f>
        <v/>
      </c>
      <c r="E27" s="46">
        <f>Produtos!F5</f>
        <v/>
      </c>
    </row>
    <row r="28">
      <c r="B28" s="46">
        <f>Produtos!B6</f>
        <v/>
      </c>
      <c r="C28" s="46">
        <f>Produtos!C6</f>
        <v/>
      </c>
      <c r="D28" s="46">
        <f>Produtos!E6</f>
        <v/>
      </c>
      <c r="E28" s="46">
        <f>Produtos!F6</f>
        <v/>
      </c>
    </row>
    <row r="29">
      <c r="B29" s="46">
        <f>Produtos!B7</f>
        <v/>
      </c>
      <c r="C29" s="46">
        <f>Produtos!C7</f>
        <v/>
      </c>
      <c r="D29" s="46">
        <f>Produtos!E7</f>
        <v/>
      </c>
      <c r="E29" s="46">
        <f>Produtos!F7</f>
        <v/>
      </c>
    </row>
    <row r="30">
      <c r="B30" s="46">
        <f>Produtos!B8</f>
        <v/>
      </c>
      <c r="C30" s="46">
        <f>Produtos!C8</f>
        <v/>
      </c>
      <c r="D30" s="46">
        <f>Produtos!E8</f>
        <v/>
      </c>
      <c r="E30" s="46">
        <f>Produtos!F8</f>
        <v/>
      </c>
    </row>
    <row r="31">
      <c r="B31" s="46">
        <f>Produtos!B9</f>
        <v/>
      </c>
      <c r="C31" s="46">
        <f>Produtos!C9</f>
        <v/>
      </c>
      <c r="D31" s="46">
        <f>Produtos!E9</f>
        <v/>
      </c>
      <c r="E31" s="46">
        <f>Produtos!F9</f>
        <v/>
      </c>
    </row>
    <row r="32">
      <c r="B32" s="46">
        <f>Produtos!B10</f>
        <v/>
      </c>
      <c r="C32" s="46">
        <f>Produtos!C10</f>
        <v/>
      </c>
      <c r="D32" s="46">
        <f>Produtos!E10</f>
        <v/>
      </c>
      <c r="E32" s="46">
        <f>Produtos!F10</f>
        <v/>
      </c>
    </row>
    <row r="33">
      <c r="B33" s="46">
        <f>Produtos!B11</f>
        <v/>
      </c>
      <c r="C33" s="46">
        <f>Produtos!C11</f>
        <v/>
      </c>
      <c r="D33" s="46">
        <f>Produtos!E11</f>
        <v/>
      </c>
      <c r="E33" s="46">
        <f>Produtos!F11</f>
        <v/>
      </c>
    </row>
    <row r="34">
      <c r="B34" s="35" t="inlineStr">
        <is>
          <t>A fórmula da regra é  =E($C24="Produtos";$D24&lt;=$E24)  aplicada em B24:E33. O $ antes da letra faz a linha toda olhar para as mesmas colunas.</t>
        </is>
      </c>
    </row>
    <row r="35">
      <c r="B35" s="35" t="inlineStr">
        <is>
          <t>Teste: vá na aba Produtos e mude o estoque da Garrafa Térmica para 5.</t>
        </is>
      </c>
    </row>
  </sheetData>
  <mergeCells count="13">
    <mergeCell ref="A1:H1"/>
    <mergeCell ref="F10:H10"/>
    <mergeCell ref="C11:E11"/>
    <mergeCell ref="A2:H2"/>
    <mergeCell ref="C8:E8"/>
    <mergeCell ref="C9:E9"/>
    <mergeCell ref="F8:H8"/>
    <mergeCell ref="F9:H9"/>
    <mergeCell ref="F7:H7"/>
    <mergeCell ref="C7:E7"/>
    <mergeCell ref="F11:H11"/>
    <mergeCell ref="C6:E6"/>
    <mergeCell ref="C10:E10"/>
  </mergeCells>
  <conditionalFormatting sqref="D15:D19">
    <cfRule type="dataBar" priority="1">
      <dataBar>
        <cfvo type="num" val="0"/>
        <cfvo type="max"/>
        <color rgb="0060A5FA"/>
      </dataBar>
    </cfRule>
  </conditionalFormatting>
  <conditionalFormatting sqref="E15:E19">
    <cfRule type="iconSet" priority="2">
      <iconSet iconSet="3TrafficLights1" showValue="1">
        <cfvo type="num" val="0"/>
        <cfvo type="num" val="0.8"/>
        <cfvo type="num" val="1"/>
      </iconSet>
    </cfRule>
  </conditionalFormatting>
  <conditionalFormatting sqref="F15:F19">
    <cfRule type="expression" priority="3" dxfId="0">
      <formula>$E15&gt;=1</formula>
    </cfRule>
    <cfRule type="expression" priority="4" dxfId="1">
      <formula>AND($E15&gt;=0.8,$E15&lt;1)</formula>
    </cfRule>
    <cfRule type="expression" priority="5" dxfId="2">
      <formula>$E15&lt;0.8</formula>
    </cfRule>
  </conditionalFormatting>
  <conditionalFormatting sqref="B24:E33">
    <cfRule type="expression" priority="6" dxfId="2">
      <formula>AND($C24="Produtos",$D24&lt;=$E24)</formula>
    </cfRule>
  </conditionalFormatting>
  <hyperlinks>
    <hyperlink xmlns:r="http://schemas.openxmlformats.org/officeDocument/2006/relationships" ref="A3" r:id="rId1"/>
  </hyperlinks>
  <pageMargins left="0.75" right="0.75" top="1" bottom="1" header="0.5" footer="0.5"/>
  <pageSetup orientation="landscape" fitToHeight="0" fitToWidth="1"/>
</worksheet>
</file>

<file path=xl/worksheets/sheet10.xml><?xml version="1.0" encoding="utf-8"?>
<worksheet xmlns="http://schemas.openxmlformats.org/spreadsheetml/2006/main">
  <sheetPr>
    <tabColor rgb="000EA5E9"/>
    <outlinePr summaryBelow="1" summaryRight="1"/>
    <pageSetUpPr fitToPage="1"/>
  </sheetPr>
  <dimension ref="A1:F19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24" customWidth="1" min="2" max="2"/>
    <col width="46" customWidth="1" min="3" max="3"/>
    <col width="38" customWidth="1" min="4" max="4"/>
    <col width="24" customWidth="1" min="5" max="5"/>
  </cols>
  <sheetData>
    <row r="1" ht="38" customHeight="1">
      <c r="A1" s="12" t="inlineStr">
        <is>
          <t>Recursos que economizam horas</t>
        </is>
      </c>
    </row>
    <row r="2" ht="32" customHeight="1">
      <c r="A2" s="13" t="inlineStr">
        <is>
          <t>Ferramentas do Excel que quase ninguém usa e que mudam o dia a dia. Os caminhos de menu são do Excel em português.</t>
        </is>
      </c>
    </row>
    <row r="3">
      <c r="A3" s="14" t="inlineStr">
        <is>
          <t>← Voltar ao índice</t>
        </is>
      </c>
    </row>
    <row r="4"/>
    <row r="5">
      <c r="B5" s="15" t="inlineStr">
        <is>
          <t>Recurso</t>
        </is>
      </c>
      <c r="C5" s="15" t="inlineStr">
        <is>
          <t>Para que serve</t>
        </is>
      </c>
      <c r="D5" s="15" t="inlineStr">
        <is>
          <t>Onde fica</t>
        </is>
      </c>
      <c r="E5" s="15" t="inlineStr">
        <is>
          <t>Veja na prática</t>
        </is>
      </c>
    </row>
    <row r="6" ht="32" customHeight="1">
      <c r="B6" s="58" t="inlineStr">
        <is>
          <t>Formatar como Tabela</t>
        </is>
      </c>
      <c r="C6" s="21" t="inlineStr">
        <is>
          <t>Transforma os dados em tabela inteligente: filtro, cores listradas, fórmulas que se estendem e cresce sozinha.</t>
        </is>
      </c>
      <c r="D6" s="21" t="inlineStr">
        <is>
          <t>Página Inicial › Formatar como Tabela</t>
        </is>
      </c>
      <c r="E6" s="21" t="inlineStr">
        <is>
          <t>Aba Base de Vendas</t>
        </is>
      </c>
    </row>
    <row r="7" ht="32" customHeight="1">
      <c r="B7" s="58" t="inlineStr">
        <is>
          <t>Filtro e Classificar</t>
        </is>
      </c>
      <c r="C7" s="21" t="inlineStr">
        <is>
          <t>Mostrar só o que interessa e ordenar do maior para o menor.</t>
        </is>
      </c>
      <c r="D7" s="21" t="inlineStr">
        <is>
          <t>Dados › Filtro  (atalho Ctrl+Shift+L)</t>
        </is>
      </c>
      <c r="E7" s="21" t="inlineStr">
        <is>
          <t>Setinhas da Base de Vendas</t>
        </is>
      </c>
    </row>
    <row r="8" ht="32" customHeight="1">
      <c r="B8" s="58" t="inlineStr">
        <is>
          <t>Lista suspensa</t>
        </is>
      </c>
      <c r="C8" s="21" t="inlineStr">
        <is>
          <t>Cria uma setinha com opções para escolher, evitando erro de digitação.</t>
        </is>
      </c>
      <c r="D8" s="21" t="inlineStr">
        <is>
          <t>Dados › Validação de Dados › Permitir: Lista</t>
        </is>
      </c>
      <c r="E8" s="21" t="inlineStr">
        <is>
          <t>Células amarelas do Dashboard</t>
        </is>
      </c>
    </row>
    <row r="9" ht="32" customHeight="1">
      <c r="B9" s="58" t="inlineStr">
        <is>
          <t>Formatação condicional</t>
        </is>
      </c>
      <c r="C9" s="21" t="inlineStr">
        <is>
          <t>Cores, barras e ícones automáticos.</t>
        </is>
      </c>
      <c r="D9" s="21" t="inlineStr">
        <is>
          <t>Página Inicial › Formatação Condicional</t>
        </is>
      </c>
      <c r="E9" s="21" t="inlineStr">
        <is>
          <t>Aba 8</t>
        </is>
      </c>
    </row>
    <row r="10" ht="32" customHeight="1">
      <c r="B10" s="58" t="inlineStr">
        <is>
          <t>Tabela dinâmica</t>
        </is>
      </c>
      <c r="C10" s="21" t="inlineStr">
        <is>
          <t>Resumir milhares de linhas arrastando campos.</t>
        </is>
      </c>
      <c r="D10" s="21" t="inlineStr">
        <is>
          <t>Inserir › Tabela Dinâmica</t>
        </is>
      </c>
      <c r="E10" s="21" t="inlineStr">
        <is>
          <t>Aba 6</t>
        </is>
      </c>
    </row>
    <row r="11" ht="32" customHeight="1">
      <c r="B11" s="58" t="inlineStr">
        <is>
          <t>Segmentação de dados</t>
        </is>
      </c>
      <c r="C11" s="21" t="inlineStr">
        <is>
          <t>Botões clicáveis para filtrar tabelas e tabelas dinâmicas.</t>
        </is>
      </c>
      <c r="D11" s="21" t="inlineStr">
        <is>
          <t>Clique na tabela › Design da Tabela › Inserir Segmentação de Dados</t>
        </is>
      </c>
      <c r="E11" s="21" t="inlineStr">
        <is>
          <t>Base de Vendas (teste com Canal)</t>
        </is>
      </c>
    </row>
    <row r="12" ht="32" customHeight="1">
      <c r="B12" s="58" t="inlineStr">
        <is>
          <t>Preenchimento Relâmpago</t>
        </is>
      </c>
      <c r="C12" s="21" t="inlineStr">
        <is>
          <t>Você digita 1 ou 2 exemplos e o Excel completa o resto (separar nome, juntar textos...).</t>
        </is>
      </c>
      <c r="D12" s="21" t="inlineStr">
        <is>
          <t>Dados › Preenchimento Relâmpago</t>
        </is>
      </c>
      <c r="E12" s="21" t="inlineStr">
        <is>
          <t>Clientes: digite "Maria" ao lado de "Maria Silva"</t>
        </is>
      </c>
    </row>
    <row r="13" ht="32" customHeight="1">
      <c r="B13" s="58" t="inlineStr">
        <is>
          <t>Remover Duplicatas</t>
        </is>
      </c>
      <c r="C13" s="21" t="inlineStr">
        <is>
          <t>Apaga linhas repetidas de uma lista de clientes ou e-mails.</t>
        </is>
      </c>
      <c r="D13" s="21" t="inlineStr">
        <is>
          <t>Dados › Remover Duplicatas</t>
        </is>
      </c>
      <c r="E13" s="21" t="inlineStr">
        <is>
          <t>Faça numa cópia da lista</t>
        </is>
      </c>
    </row>
    <row r="14" ht="32" customHeight="1">
      <c r="B14" s="58" t="inlineStr">
        <is>
          <t>Texto para Colunas</t>
        </is>
      </c>
      <c r="C14" s="21" t="inlineStr">
        <is>
          <t>Separa "Nome;Telefone;Cidade" em colunas diferentes.</t>
        </is>
      </c>
      <c r="D14" s="21" t="inlineStr">
        <is>
          <t>Dados › Texto para Colunas</t>
        </is>
      </c>
      <c r="E14" s="21" t="inlineStr">
        <is>
          <t>Útil ao importar CSV</t>
        </is>
      </c>
    </row>
    <row r="15" ht="32" customHeight="1">
      <c r="B15" s="58" t="inlineStr">
        <is>
          <t>Congelar Painéis</t>
        </is>
      </c>
      <c r="C15" s="21" t="inlineStr">
        <is>
          <t>Deixa o cabeçalho fixo enquanto você rola a planilha.</t>
        </is>
      </c>
      <c r="D15" s="21" t="inlineStr">
        <is>
          <t>Exibir › Congelar Painéis</t>
        </is>
      </c>
      <c r="E15" s="21" t="inlineStr">
        <is>
          <t>Todas as abas desta planilha</t>
        </is>
      </c>
    </row>
    <row r="16" ht="32" customHeight="1">
      <c r="B16" s="58" t="inlineStr">
        <is>
          <t>Minigráficos</t>
        </is>
      </c>
      <c r="C16" s="21" t="inlineStr">
        <is>
          <t>Gráfico pequeno dentro de uma célula.</t>
        </is>
      </c>
      <c r="D16" s="21" t="inlineStr">
        <is>
          <t>Inserir › Minigráficos</t>
        </is>
      </c>
      <c r="E16" s="21" t="inlineStr">
        <is>
          <t>Teste ao lado da Missão 2 (aba 6)</t>
        </is>
      </c>
    </row>
    <row r="17" ht="32" customHeight="1">
      <c r="B17" s="58" t="inlineStr">
        <is>
          <t>Proteger Planilha</t>
        </is>
      </c>
      <c r="C17" s="21" t="inlineStr">
        <is>
          <t>Impede que alguém apague suas fórmulas sem querer.</t>
        </is>
      </c>
      <c r="D17" s="21" t="inlineStr">
        <is>
          <t>Revisão › Proteger Planilha</t>
        </is>
      </c>
      <c r="E17" s="21" t="inlineStr">
        <is>
          <t>Ótimo para planilhas da equipe</t>
        </is>
      </c>
    </row>
    <row r="18" ht="32" customHeight="1">
      <c r="B18" s="58" t="inlineStr">
        <is>
          <t>Atingir Meta</t>
        </is>
      </c>
      <c r="C18" s="21" t="inlineStr">
        <is>
          <t>Descobre o valor de entrada para chegar a um resultado (ex.: quanto vender para lucrar X).</t>
        </is>
      </c>
      <c r="D18" s="21" t="inlineStr">
        <is>
          <t>Dados › Teste de Hipóteses › Atingir Meta</t>
        </is>
      </c>
      <c r="E18" s="21" t="inlineStr">
        <is>
          <t>Teste com a parcela do PGTO</t>
        </is>
      </c>
    </row>
    <row r="19" ht="32" customHeight="1">
      <c r="B19" s="58" t="inlineStr">
        <is>
          <t>Ideias / Copilot</t>
        </is>
      </c>
      <c r="C19" s="21" t="inlineStr">
        <is>
          <t>O Excel analisa os dados e sugere gráficos e resumos com IA.</t>
        </is>
      </c>
      <c r="D19" s="21" t="inlineStr">
        <is>
          <t>Página Inicial › Analisar Dados (ou Copilot no Excel 365)</t>
        </is>
      </c>
      <c r="E19" s="21" t="inlineStr">
        <is>
          <t>Clique na Base de Vendas e teste</t>
        </is>
      </c>
    </row>
  </sheetData>
  <mergeCells count="2">
    <mergeCell ref="A2:F2"/>
    <mergeCell ref="A1:F1"/>
  </mergeCells>
  <hyperlinks>
    <hyperlink xmlns:r="http://schemas.openxmlformats.org/officeDocument/2006/relationships" ref="A3" r:id="rId1"/>
  </hyperlinks>
  <pageMargins left="0.75" right="0.75" top="1" bottom="1" header="0.5" footer="0.5"/>
  <pageSetup orientation="landscape" fitToHeight="0" fitToWidth="1"/>
</worksheet>
</file>

<file path=xl/worksheets/sheet11.xml><?xml version="1.0" encoding="utf-8"?>
<worksheet xmlns="http://schemas.openxmlformats.org/spreadsheetml/2006/main">
  <sheetPr>
    <tabColor rgb="00F59E0B"/>
    <outlinePr summaryBelow="1" summaryRight="1"/>
    <pageSetUpPr fitToPage="1"/>
  </sheetPr>
  <dimension ref="A1:H18"/>
  <sheetViews>
    <sheetView showGridLines="0" workbookViewId="0">
      <pane xSplit="3" ySplit="5" topLeftCell="D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5" customWidth="1" min="2" max="2"/>
    <col width="50" customWidth="1" min="3" max="3"/>
    <col width="18" customWidth="1" min="4" max="4"/>
    <col width="20" customWidth="1" min="5" max="5"/>
    <col width="40" customWidth="1" min="6" max="6"/>
    <col width="54" customWidth="1" min="7" max="7"/>
    <col hidden="1" width="13" customWidth="1" min="8" max="8"/>
  </cols>
  <sheetData>
    <row r="1" ht="38" customHeight="1">
      <c r="A1" s="12" t="inlineStr">
        <is>
          <t>Pratique: 10 desafios com correção automática</t>
        </is>
      </c>
    </row>
    <row r="2" ht="32" customHeight="1">
      <c r="A2" s="13" t="inlineStr">
        <is>
          <t>Digite a sua fórmula na célula amarela. A coluna Correção diz na hora se você acertou. Use as abas Base de Vendas e Produtos.</t>
        </is>
      </c>
    </row>
    <row r="3">
      <c r="A3" s="14" t="inlineStr">
        <is>
          <t>← Voltar ao índice</t>
        </is>
      </c>
    </row>
    <row r="4"/>
    <row r="5">
      <c r="B5" s="15" t="inlineStr">
        <is>
          <t>#</t>
        </is>
      </c>
      <c r="C5" s="15" t="inlineStr">
        <is>
          <t>Desafio</t>
        </is>
      </c>
      <c r="D5" s="15" t="inlineStr">
        <is>
          <t>Sua fórmula aqui</t>
        </is>
      </c>
      <c r="E5" s="15" t="inlineStr">
        <is>
          <t>Correção</t>
        </is>
      </c>
      <c r="F5" s="15" t="inlineStr">
        <is>
          <t>Dica</t>
        </is>
      </c>
      <c r="G5" s="15" t="inlineStr">
        <is>
          <t>Resposta (só olhe depois!)</t>
        </is>
      </c>
    </row>
    <row r="6" ht="34" customHeight="1">
      <c r="B6" s="59" t="n">
        <v>1</v>
      </c>
      <c r="C6" s="18" t="inlineStr">
        <is>
          <t>Qual o faturamento total da Base de Vendas?</t>
        </is>
      </c>
      <c r="D6" s="34" t="n"/>
      <c r="E6" s="42">
        <f>IF(D6="","",IF(ISNUMBER(D6),IF(ABS(D6-H6)&lt;0.01,"✓ Acertou!","✗ Quase! Tente de novo"),"✗ Tente de novo"))</f>
        <v/>
      </c>
      <c r="F6" s="60" t="inlineStr">
        <is>
          <t>SOMA na coluna Total (P).</t>
        </is>
      </c>
      <c r="G6" s="61" t="inlineStr">
        <is>
          <t>=SOMA('Base de Vendas'!P2:P401)</t>
        </is>
      </c>
      <c r="H6">
        <f>SUM('Base de Vendas'!P2:P401)</f>
        <v/>
      </c>
    </row>
    <row r="7" ht="34" customHeight="1">
      <c r="B7" s="59" t="n">
        <v>2</v>
      </c>
      <c r="C7" s="18" t="inlineStr">
        <is>
          <t>Quantos pedidos vieram do Instagram?</t>
        </is>
      </c>
      <c r="D7" s="34" t="n"/>
      <c r="E7" s="42">
        <f>IF(D7="","",IF(ISNUMBER(D7),IF(ABS(D7-H7)&lt;0.01,"✓ Acertou!","✗ Quase! Tente de novo"),"✗ Tente de novo"))</f>
        <v/>
      </c>
      <c r="F7" s="60" t="inlineStr">
        <is>
          <t>CONT.SE na coluna Canal (H).</t>
        </is>
      </c>
      <c r="G7" s="61" t="inlineStr">
        <is>
          <t>=CONT.SE('Base de Vendas'!H2:H401;"Instagram")</t>
        </is>
      </c>
      <c r="H7">
        <f>COUNTIF('Base de Vendas'!H2:H401,"Instagram")</f>
        <v/>
      </c>
    </row>
    <row r="8" ht="34" customHeight="1">
      <c r="B8" s="59" t="n">
        <v>3</v>
      </c>
      <c r="C8" s="18" t="inlineStr">
        <is>
          <t>Quanto a região Sul faturou?</t>
        </is>
      </c>
      <c r="D8" s="34" t="n"/>
      <c r="E8" s="42">
        <f>IF(D8="","",IF(ISNUMBER(D8),IF(ABS(D8-H8)&lt;0.01,"✓ Acertou!","✗ Quase! Tente de novo"),"✗ Tente de novo"))</f>
        <v/>
      </c>
      <c r="F8" s="60" t="inlineStr">
        <is>
          <t>SOMASE: onde procurar = Região, o que somar = Total.</t>
        </is>
      </c>
      <c r="G8" s="61" t="inlineStr">
        <is>
          <t>=SOMASE('Base de Vendas'!G2:G401;"Sul";'Base de Vendas'!P2:P401)</t>
        </is>
      </c>
      <c r="H8">
        <f>SUMIF('Base de Vendas'!G2:G401,"Sul",'Base de Vendas'!P2:P401)</f>
        <v/>
      </c>
    </row>
    <row r="9" ht="34" customHeight="1">
      <c r="B9" s="59" t="n">
        <v>4</v>
      </c>
      <c r="C9" s="18" t="inlineStr">
        <is>
          <t>Qual o ticket médio (valor médio por pedido)?</t>
        </is>
      </c>
      <c r="D9" s="34" t="n"/>
      <c r="E9" s="42">
        <f>IF(D9="","",IF(ISNUMBER(D9),IF(ABS(D9-H9)&lt;0.01,"✓ Acertou!","✗ Quase! Tente de novo"),"✗ Tente de novo"))</f>
        <v/>
      </c>
      <c r="F9" s="60" t="inlineStr">
        <is>
          <t>MÉDIA da coluna Total.</t>
        </is>
      </c>
      <c r="G9" s="61" t="inlineStr">
        <is>
          <t>=MÉDIA('Base de Vendas'!P2:P401)</t>
        </is>
      </c>
      <c r="H9">
        <f>AVERAGE('Base de Vendas'!P2:P401)</f>
        <v/>
      </c>
    </row>
    <row r="10" ht="34" customHeight="1">
      <c r="B10" s="59" t="n">
        <v>5</v>
      </c>
      <c r="C10" s="18" t="inlineStr">
        <is>
          <t>Qual o lucro da Carla nas vendas pelo WhatsApp?</t>
        </is>
      </c>
      <c r="D10" s="34" t="n"/>
      <c r="E10" s="42">
        <f>IF(D10="","",IF(ISNUMBER(D10),IF(ABS(D10-H10)&lt;0.01,"✓ Acertou!","✗ Quase! Tente de novo"),"✗ Tente de novo"))</f>
        <v/>
      </c>
      <c r="F10" s="60" t="inlineStr">
        <is>
          <t>SOMASES com dois critérios: Vendedor e Canal.</t>
        </is>
      </c>
      <c r="G10" s="61" t="inlineStr">
        <is>
          <t>=SOMASES('Base de Vendas'!R2:R401;'Base de Vendas'!I2:I401;"Carla";'Base de Vendas'!H2:H401;"WhatsApp")</t>
        </is>
      </c>
      <c r="H10">
        <f>SUMIFS('Base de Vendas'!R2:R401,'Base de Vendas'!I2:I401,"Carla",'Base de Vendas'!H2:H401,"WhatsApp")</f>
        <v/>
      </c>
    </row>
    <row r="11" ht="34" customHeight="1">
      <c r="B11" s="59" t="n">
        <v>6</v>
      </c>
      <c r="C11" s="18" t="inlineStr">
        <is>
          <t>Qual foi o maior pedido?</t>
        </is>
      </c>
      <c r="D11" s="34" t="n"/>
      <c r="E11" s="42">
        <f>IF(D11="","",IF(ISNUMBER(D11),IF(ABS(D11-H11)&lt;0.01,"✓ Acertou!","✗ Quase! Tente de novo"),"✗ Tente de novo"))</f>
        <v/>
      </c>
      <c r="F11" s="60" t="inlineStr">
        <is>
          <t>MÁXIMO da coluna Total.</t>
        </is>
      </c>
      <c r="G11" s="61" t="inlineStr">
        <is>
          <t>=MÁXIMO('Base de Vendas'!P2:P401)</t>
        </is>
      </c>
      <c r="H11">
        <f>MAX('Base de Vendas'!P2:P401)</f>
        <v/>
      </c>
    </row>
    <row r="12" ht="34" customHeight="1">
      <c r="B12" s="59" t="n">
        <v>7</v>
      </c>
      <c r="C12" s="18" t="inlineStr">
        <is>
          <t>Qual o preço do produto P007? (aba Produtos)</t>
        </is>
      </c>
      <c r="D12" s="34" t="n"/>
      <c r="E12" s="42">
        <f>IF(D12="","",IF(ISNUMBER(D12),IF(ABS(D12-H12)&lt;0.01,"✓ Acertou!","✗ Quase! Tente de novo"),"✗ Tente de novo"))</f>
        <v/>
      </c>
      <c r="F12" s="60" t="inlineStr">
        <is>
          <t>PROCV com busca exata (FALSO). Preço é a 4ª coluna.</t>
        </is>
      </c>
      <c r="G12" s="61" t="inlineStr">
        <is>
          <t>=PROCV("P007";Produtos!A2:G11;4;FALSO)</t>
        </is>
      </c>
      <c r="H12">
        <f>VLOOKUP("P007",Produtos!A2:G11,4,FALSE)</f>
        <v/>
      </c>
    </row>
    <row r="13" ht="34" customHeight="1">
      <c r="B13" s="59" t="n">
        <v>8</v>
      </c>
      <c r="C13" s="18" t="inlineStr">
        <is>
          <t>Quantos pedidos tiveram algum desconto?</t>
        </is>
      </c>
      <c r="D13" s="34" t="n"/>
      <c r="E13" s="42">
        <f>IF(D13="","",IF(ISNUMBER(D13),IF(ABS(D13-H13)&lt;0.01,"✓ Acertou!","✗ Quase! Tente de novo"),"✗ Tente de novo"))</f>
        <v/>
      </c>
      <c r="F13" s="60" t="inlineStr">
        <is>
          <t>CONT.SE com o critério "&gt;0".</t>
        </is>
      </c>
      <c r="G13" s="61" t="inlineStr">
        <is>
          <t>=CONT.SE('Base de Vendas'!O2:O401;"&gt;0")</t>
        </is>
      </c>
      <c r="H13">
        <f>COUNTIF('Base de Vendas'!O2:O401,"&gt;0")</f>
        <v/>
      </c>
    </row>
    <row r="14" ht="34" customHeight="1">
      <c r="B14" s="59" t="n">
        <v>9</v>
      </c>
      <c r="C14" s="18" t="inlineStr">
        <is>
          <t>Quanto foi faturado em março?</t>
        </is>
      </c>
      <c r="D14" s="34" t="n"/>
      <c r="E14" s="42">
        <f>IF(D14="","",IF(ISNUMBER(D14),IF(ABS(D14-H14)&lt;0.01,"✓ Acertou!","✗ Quase! Tente de novo"),"✗ Tente de novo"))</f>
        <v/>
      </c>
      <c r="F14" s="60" t="inlineStr">
        <is>
          <t>SOMASE na coluna Mês com o critério "Mar".</t>
        </is>
      </c>
      <c r="G14" s="61" t="inlineStr">
        <is>
          <t>=SOMASE('Base de Vendas'!C2:C401;"Mar";'Base de Vendas'!P2:P401)</t>
        </is>
      </c>
      <c r="H14">
        <f>SUMIF('Base de Vendas'!C2:C401,"Mar",'Base de Vendas'!P2:P401)</f>
        <v/>
      </c>
    </row>
    <row r="15" ht="34" customHeight="1">
      <c r="B15" s="59" t="n">
        <v>10</v>
      </c>
      <c r="C15" s="18" t="inlineStr">
        <is>
          <t>Quantos dias úteis tem outubro de 2026?</t>
        </is>
      </c>
      <c r="D15" s="34" t="n"/>
      <c r="E15" s="42">
        <f>IF(D15="","",IF(ISNUMBER(D15),IF(ABS(D15-H15)&lt;0.01,"✓ Acertou!","✗ Quase! Tente de novo"),"✗ Tente de novo"))</f>
        <v/>
      </c>
      <c r="F15" s="60" t="inlineStr">
        <is>
          <t>DIATRABALHOTOTAL com DATA(2026;10;1) e DATA(2026;10;31).</t>
        </is>
      </c>
      <c r="G15" s="61" t="inlineStr">
        <is>
          <t>=DIATRABALHOTOTAL(DATA(2026;10;1);DATA(2026;10;31))</t>
        </is>
      </c>
      <c r="H15">
        <f>NETWORKDAYS(DATE(2026,10,1),DATE(2026,10,31))</f>
        <v/>
      </c>
    </row>
    <row r="16"/>
    <row r="17">
      <c r="C17" s="62" t="inlineStr">
        <is>
          <t>Placar:</t>
        </is>
      </c>
      <c r="D17" s="5">
        <f>COUNTIF(E6:E15,"✓*")&amp;" de 10"</f>
        <v/>
      </c>
    </row>
    <row r="18">
      <c r="C18" s="35" t="inlineStr">
        <is>
          <t>Travou? Peça para a IA: "Me explique como calcular [desafio] no Excel em português" (veja a aba 12).</t>
        </is>
      </c>
    </row>
  </sheetData>
  <mergeCells count="2">
    <mergeCell ref="A2:G2"/>
    <mergeCell ref="A1:G1"/>
  </mergeCells>
  <conditionalFormatting sqref="E6:E15">
    <cfRule type="expression" priority="1" dxfId="0">
      <formula>LEFT($E6,1)="✓"</formula>
    </cfRule>
    <cfRule type="expression" priority="2" dxfId="2">
      <formula>LEFT($E6,1)="✗"</formula>
    </cfRule>
  </conditionalFormatting>
  <hyperlinks>
    <hyperlink xmlns:r="http://schemas.openxmlformats.org/officeDocument/2006/relationships" ref="A3" r:id="rId1"/>
  </hyperlinks>
  <pageMargins left="0.75" right="0.75" top="1" bottom="1" header="0.5" footer="0.5"/>
  <pageSetup orientation="landscape" fitToHeight="0" fitToWidth="1"/>
</worksheet>
</file>

<file path=xl/worksheets/sheet12.xml><?xml version="1.0" encoding="utf-8"?>
<worksheet xmlns="http://schemas.openxmlformats.org/spreadsheetml/2006/main">
  <sheetPr>
    <tabColor rgb="00DC2626"/>
    <outlinePr summaryBelow="1" summaryRight="1"/>
    <pageSetUpPr/>
  </sheetPr>
  <dimension ref="A1:C13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46" customWidth="1" min="2" max="2"/>
    <col width="60" customWidth="1" min="3" max="3"/>
  </cols>
  <sheetData>
    <row r="1" ht="38" customHeight="1">
      <c r="A1" s="12" t="inlineStr">
        <is>
          <t>Deu erro? Veja o que significa</t>
        </is>
      </c>
    </row>
    <row r="2">
      <c r="A2" s="14" t="inlineStr">
        <is>
          <t>← Voltar ao índice</t>
        </is>
      </c>
    </row>
    <row r="3">
      <c r="A3" s="63" t="inlineStr">
        <is>
          <t>Erro</t>
        </is>
      </c>
      <c r="B3" s="63" t="inlineStr">
        <is>
          <t>O que quer dizer</t>
        </is>
      </c>
      <c r="C3" s="63" t="inlineStr">
        <is>
          <t>Como resolver</t>
        </is>
      </c>
    </row>
    <row r="4" ht="34" customHeight="1">
      <c r="A4" s="64" t="inlineStr">
        <is>
          <t>#DIV/0!</t>
        </is>
      </c>
      <c r="B4" s="21" t="inlineStr">
        <is>
          <t>Você dividiu algo por zero ou por uma célula vazia.</t>
        </is>
      </c>
      <c r="C4" s="21" t="inlineStr">
        <is>
          <t>Confira o divisor ou use =SEERRO(conta; 0).</t>
        </is>
      </c>
    </row>
    <row r="5" ht="34" customHeight="1">
      <c r="A5" s="65" t="inlineStr">
        <is>
          <t>#N/D</t>
        </is>
      </c>
      <c r="B5" s="21" t="inlineStr">
        <is>
          <t>A busca (PROCV, CORRESP, PROCX) não achou o valor.</t>
        </is>
      </c>
      <c r="C5" s="21" t="inlineStr">
        <is>
          <t>Confira se o valor existe e se não tem espaço sobrando (use ARRUMAR). Use SEERRO para mostrar uma mensagem.</t>
        </is>
      </c>
    </row>
    <row r="6" ht="34" customHeight="1">
      <c r="A6" s="65" t="inlineStr">
        <is>
          <t>#VALOR!</t>
        </is>
      </c>
      <c r="B6" s="21" t="inlineStr">
        <is>
          <t>A fórmula recebeu texto onde esperava número (ou data).</t>
        </is>
      </c>
      <c r="C6" s="21" t="inlineStr">
        <is>
          <t>Veja se o número não está como texto (alinhado à esquerda) ou com espaço junto.</t>
        </is>
      </c>
    </row>
    <row r="7" ht="34" customHeight="1">
      <c r="A7" s="64" t="inlineStr">
        <is>
          <t>#REF!</t>
        </is>
      </c>
      <c r="B7" s="21" t="inlineStr">
        <is>
          <t>A fórmula aponta para uma célula que foi apagada.</t>
        </is>
      </c>
      <c r="C7" s="21" t="inlineStr">
        <is>
          <t>Desfaça (Ctrl+Z) ou refaça a fórmula apontando para as células certas.</t>
        </is>
      </c>
    </row>
    <row r="8" ht="34" customHeight="1">
      <c r="A8" s="65" t="inlineStr">
        <is>
          <t>#NOME?</t>
        </is>
      </c>
      <c r="B8" s="21" t="inlineStr">
        <is>
          <t>O Excel não reconhece o nome da função.</t>
        </is>
      </c>
      <c r="C8" s="21" t="inlineStr">
        <is>
          <t>Erro de digitação, ou função em inglês num Excel em português (ex.: SUM em vez de SOMA). Confira as aspas dos textos.</t>
        </is>
      </c>
    </row>
    <row r="9" ht="34" customHeight="1">
      <c r="A9" s="65" t="inlineStr">
        <is>
          <t>#NÚM!</t>
        </is>
      </c>
      <c r="B9" s="21" t="inlineStr">
        <is>
          <t>Conta impossível ou número grande demais.</t>
        </is>
      </c>
      <c r="C9" s="21" t="inlineStr">
        <is>
          <t>Revise os valores (ex.: juros negativos no PGTO, datas invertidas no DATADIF).</t>
        </is>
      </c>
    </row>
    <row r="10" ht="34" customHeight="1">
      <c r="A10" s="65" t="inlineStr">
        <is>
          <t>#DESPEJAR!</t>
        </is>
      </c>
      <c r="B10" s="21" t="inlineStr">
        <is>
          <t>Fórmula do Excel 365 sem espaço livre para mostrar o resultado.</t>
        </is>
      </c>
      <c r="C10" s="21" t="inlineStr">
        <is>
          <t>Apague o que estiver nas células logo abaixo/ao lado da fórmula.</t>
        </is>
      </c>
    </row>
    <row r="11" ht="34" customHeight="1">
      <c r="A11" s="65" t="inlineStr">
        <is>
          <t>########</t>
        </is>
      </c>
      <c r="B11" s="21" t="inlineStr">
        <is>
          <t>Não é erro! A coluna é estreita demais para o número ou data.</t>
        </is>
      </c>
      <c r="C11" s="21" t="inlineStr">
        <is>
          <t>Dê dois cliques na divisa entre as letras das colunas para alargar.</t>
        </is>
      </c>
    </row>
    <row r="12" ht="34" customHeight="1">
      <c r="A12" s="65" t="inlineStr">
        <is>
          <t>Fórmula aparece como texto</t>
        </is>
      </c>
      <c r="B12" s="21" t="inlineStr">
        <is>
          <t>A célula está formatada como Texto ou falta o sinal de =.</t>
        </is>
      </c>
      <c r="C12" s="21" t="inlineStr">
        <is>
          <t>Formate como Geral, comece com = e aperte F2 + Enter.</t>
        </is>
      </c>
    </row>
    <row r="13" ht="34" customHeight="1">
      <c r="A13" s="65" t="inlineStr">
        <is>
          <t>Vírgula x ponto e vírgula</t>
        </is>
      </c>
      <c r="B13" s="21" t="inlineStr">
        <is>
          <t>No Excel em português os argumentos são separados por ; (ponto e vírgula).</t>
        </is>
      </c>
      <c r="C13" s="21" t="inlineStr">
        <is>
          <t>Fórmula copiada da internet em inglês? Troque , por ; e os nomes pelas versões em português.</t>
        </is>
      </c>
    </row>
  </sheetData>
  <mergeCells count="1">
    <mergeCell ref="A1:C1"/>
  </mergeCells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tabColor rgb="001A9BF5"/>
    <outlinePr summaryBelow="1" summaryRight="1"/>
    <pageSetUpPr/>
  </sheetPr>
  <dimension ref="A1:C27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100" customWidth="1" min="3" max="3"/>
  </cols>
  <sheetData>
    <row r="1" ht="38" customHeight="1">
      <c r="A1" s="12" t="inlineStr">
        <is>
          <t>Dica de ouro: peça a fórmula para a IA</t>
        </is>
      </c>
    </row>
    <row r="2" ht="30" customHeight="1">
      <c r="A2" s="13" t="inlineStr">
        <is>
          <t>Você não precisa decorar nada. Descreva o que quer em português e a IA (ChatGPT, Claude, Gemini, Copilot) escreve a fórmula para você.</t>
        </is>
      </c>
    </row>
    <row r="3">
      <c r="A3" s="14" t="inlineStr">
        <is>
          <t>← Voltar ao índice</t>
        </is>
      </c>
    </row>
    <row r="4"/>
    <row r="5">
      <c r="B5" s="41" t="inlineStr">
        <is>
          <t>Passo a passo</t>
        </is>
      </c>
    </row>
    <row r="6" ht="22" customHeight="1">
      <c r="B6" s="66" t="inlineStr">
        <is>
          <t>1. Diga onde estão os dados</t>
        </is>
      </c>
      <c r="C6" s="67" t="inlineStr">
        <is>
          <t>Ex.: "Na coluna B tenho datas de vencimento e na C o status (Pago/Pendente), da linha 2 à 100."</t>
        </is>
      </c>
    </row>
    <row r="7" ht="22" customHeight="1">
      <c r="B7" s="66" t="inlineStr">
        <is>
          <t>2. Diga o que você quer</t>
        </is>
      </c>
      <c r="C7" s="67" t="inlineStr">
        <is>
          <t>Ex.: "Quero que a coluna D mostre ATRASADO quando venceu e não foi pago."</t>
        </is>
      </c>
    </row>
    <row r="8" ht="22" customHeight="1">
      <c r="B8" s="66" t="inlineStr">
        <is>
          <t>3. Peça no seu idioma do Excel</t>
        </is>
      </c>
      <c r="C8" s="67" t="inlineStr">
        <is>
          <t>Termine com: "Excel em português do Brasil, separador ponto e vírgula." Assim a fórmula já vem pronta para colar.</t>
        </is>
      </c>
    </row>
    <row r="9" ht="22" customHeight="1">
      <c r="B9" s="66" t="inlineStr">
        <is>
          <t>4. Teste em 2 ou 3 linhas</t>
        </is>
      </c>
      <c r="C9" s="67" t="inlineStr">
        <is>
          <t>Confira se o resultado faz sentido antes de arrastar a fórmula para a coluna toda.</t>
        </is>
      </c>
    </row>
    <row r="10" ht="22" customHeight="1">
      <c r="B10" s="66" t="inlineStr">
        <is>
          <t>5. Peça para explicar</t>
        </is>
      </c>
      <c r="C10" s="67" t="inlineStr">
        <is>
          <t>Recebeu uma fórmula pronta e não entendeu? Cole e pergunte: "O que essa fórmula faz? Explique passo a passo."</t>
        </is>
      </c>
    </row>
    <row r="11"/>
    <row r="12">
      <c r="B12" s="41" t="inlineStr">
        <is>
          <t>Prompts prontos para copiar</t>
        </is>
      </c>
    </row>
    <row r="13" ht="46" customHeight="1">
      <c r="B13" s="68" t="inlineStr">
        <is>
          <t>Cobrança</t>
        </is>
      </c>
      <c r="C13" s="69" t="inlineStr">
        <is>
          <t>Tenho uma planilha com a data de vencimento na coluna B e o status na coluna C (Pago ou Pendente). Crie uma fórmula para a coluna D que mostre "COBRAR" se estiver pendente e vencido, e "OK" nos outros casos. Excel em português do Brasil, separador ponto e vírgula.</t>
        </is>
      </c>
    </row>
    <row r="14" ht="46" customHeight="1">
      <c r="B14" s="68" t="inlineStr">
        <is>
          <t>Comissão por faixa</t>
        </is>
      </c>
      <c r="C14" s="69" t="inlineStr">
        <is>
          <t>Na coluna E tenho o valor de cada venda. Quero calcular a comissão: 3% até R$ 1.000, 5% de R$ 1.000 a R$ 5.000 e 7% acima disso. Me dê a fórmula para o Excel em português e explique cada parte.</t>
        </is>
      </c>
    </row>
    <row r="15" ht="46" customHeight="1">
      <c r="B15" s="68" t="inlineStr">
        <is>
          <t>Resumo por vendedor</t>
        </is>
      </c>
      <c r="C15" s="69" t="inlineStr">
        <is>
          <t>Tenho vendas com vendedor na coluna A e valor na coluna D. Quero uma tabelinha ao lado com o total vendido por cada vendedor. Qual fórmula eu uso? Excel em português, separador ponto e vírgula.</t>
        </is>
      </c>
    </row>
    <row r="16" ht="46" customHeight="1">
      <c r="B16" s="68" t="inlineStr">
        <is>
          <t>Limpar cadastro</t>
        </is>
      </c>
      <c r="C16" s="69" t="inlineStr">
        <is>
          <t>Os nomes dos clientes na coluna A estão com espaços sobrando e letras misturadas (maiúsculas e minúsculas). Crie uma fórmula que deixe tudo padronizado, tipo "Maria Silva".</t>
        </is>
      </c>
    </row>
    <row r="17" ht="46" customHeight="1">
      <c r="B17" s="68" t="inlineStr">
        <is>
          <t>Explicar fórmula</t>
        </is>
      </c>
      <c r="C17" s="69" t="inlineStr">
        <is>
          <t>O que esta fórmula faz? Explique como se eu fosse iniciante: [cole a fórmula aqui]</t>
        </is>
      </c>
    </row>
    <row r="18" ht="46" customHeight="1">
      <c r="B18" s="68" t="inlineStr">
        <is>
          <t>Corrigir erro</t>
        </is>
      </c>
      <c r="C18" s="69" t="inlineStr">
        <is>
          <t>Minha fórmula [cole aqui] está dando #N/D. Os dados estão assim: [descreva]. O que está errado e como corrijo?</t>
        </is>
      </c>
    </row>
    <row r="19"/>
    <row r="20">
      <c r="B20" s="41" t="inlineStr">
        <is>
          <t>Bônus: atalhos que economizam tempo</t>
        </is>
      </c>
    </row>
    <row r="21">
      <c r="B21" s="70" t="inlineStr">
        <is>
          <t>F4</t>
        </is>
      </c>
      <c r="C21" s="48" t="inlineStr">
        <is>
          <t>Coloca/tira o $ da referência enquanto você digita a fórmula.</t>
        </is>
      </c>
    </row>
    <row r="22">
      <c r="B22" s="70" t="inlineStr">
        <is>
          <t>Alt + =</t>
        </is>
      </c>
      <c r="C22" s="48" t="inlineStr">
        <is>
          <t>AutoSoma: soma a coluna acima na hora.</t>
        </is>
      </c>
    </row>
    <row r="23">
      <c r="B23" s="70" t="inlineStr">
        <is>
          <t>Ctrl + ;</t>
        </is>
      </c>
      <c r="C23" s="48" t="inlineStr">
        <is>
          <t>Insere a data de hoje (fixa, não muda amanhã).</t>
        </is>
      </c>
    </row>
    <row r="24">
      <c r="B24" s="70" t="inlineStr">
        <is>
          <t>Ctrl + Shift + L</t>
        </is>
      </c>
      <c r="C24" s="48" t="inlineStr">
        <is>
          <t>Liga/desliga o filtro do cabeçalho.</t>
        </is>
      </c>
    </row>
    <row r="25">
      <c r="B25" s="70" t="inlineStr">
        <is>
          <t>F2</t>
        </is>
      </c>
      <c r="C25" s="48" t="inlineStr">
        <is>
          <t>Edita a célula e mostra colorido de onde a fórmula pega os dados.</t>
        </is>
      </c>
    </row>
    <row r="26"/>
    <row r="27" ht="36" customHeight="1">
      <c r="B27" s="71" t="inlineStr">
        <is>
          <t>Quer IA trabalhando de verdade na sua empresa (planilhas, atendimento, WhatsApp, rotinas)? Fale com a DescomplicAI: diagnóstico gratuito de 20 minutos.</t>
        </is>
      </c>
    </row>
  </sheetData>
  <mergeCells count="3">
    <mergeCell ref="A1:C1"/>
    <mergeCell ref="B27:C27"/>
    <mergeCell ref="A2:C2"/>
  </mergeCells>
  <hyperlinks>
    <hyperlink xmlns:r="http://schemas.openxmlformats.org/officeDocument/2006/relationships" ref="A3" r:id="rId1"/>
  </hyperlink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tabColor rgb="000B1222"/>
    <outlinePr summaryBelow="1" summaryRight="1"/>
    <pageSetUpPr/>
  </sheetPr>
  <dimension ref="A1:U4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1" customWidth="1" min="2" max="2"/>
    <col width="6" customWidth="1" min="3" max="3"/>
    <col width="18" customWidth="1" min="4" max="4"/>
    <col width="15" customWidth="1" min="5" max="5"/>
    <col width="5" customWidth="1" min="6" max="6"/>
    <col width="13" customWidth="1" min="7" max="7"/>
    <col width="12" customWidth="1" min="8" max="8"/>
    <col width="9" customWidth="1" min="9" max="9"/>
    <col width="8" customWidth="1" min="10" max="10"/>
    <col width="22" customWidth="1" min="11" max="11"/>
    <col width="15" customWidth="1" min="12" max="12"/>
    <col width="5" customWidth="1" min="13" max="13"/>
    <col width="12" customWidth="1" min="14" max="14"/>
    <col width="9" customWidth="1" min="15" max="15"/>
    <col width="12" customWidth="1" min="16" max="16"/>
    <col width="12" customWidth="1" min="17" max="17"/>
    <col width="12" customWidth="1" min="18" max="18"/>
    <col width="17" customWidth="1" min="19" max="19"/>
    <col width="95" customWidth="1" min="21" max="21"/>
  </cols>
  <sheetData>
    <row r="1">
      <c r="A1" t="inlineStr">
        <is>
          <t>Pedido</t>
        </is>
      </c>
      <c r="B1" t="inlineStr">
        <is>
          <t>Data</t>
        </is>
      </c>
      <c r="C1" t="inlineStr">
        <is>
          <t>Mês</t>
        </is>
      </c>
      <c r="D1" t="inlineStr">
        <is>
          <t>Cliente</t>
        </is>
      </c>
      <c r="E1" t="inlineStr">
        <is>
          <t>Cidade</t>
        </is>
      </c>
      <c r="F1" t="inlineStr">
        <is>
          <t>UF</t>
        </is>
      </c>
      <c r="G1" t="inlineStr">
        <is>
          <t>Região</t>
        </is>
      </c>
      <c r="H1" t="inlineStr">
        <is>
          <t>Canal</t>
        </is>
      </c>
      <c r="I1" t="inlineStr">
        <is>
          <t>Vendedor</t>
        </is>
      </c>
      <c r="J1" t="inlineStr">
        <is>
          <t>Código</t>
        </is>
      </c>
      <c r="K1" t="inlineStr">
        <is>
          <t>Produto</t>
        </is>
      </c>
      <c r="L1" t="inlineStr">
        <is>
          <t>Categoria</t>
        </is>
      </c>
      <c r="M1" t="inlineStr">
        <is>
          <t>Qtd</t>
        </is>
      </c>
      <c r="N1" t="inlineStr">
        <is>
          <t>Preço unit.</t>
        </is>
      </c>
      <c r="O1" t="inlineStr">
        <is>
          <t>Desconto</t>
        </is>
      </c>
      <c r="P1" t="inlineStr">
        <is>
          <t>Total</t>
        </is>
      </c>
      <c r="Q1" t="inlineStr">
        <is>
          <t>Custo total</t>
        </is>
      </c>
      <c r="R1" t="inlineStr">
        <is>
          <t>Lucro</t>
        </is>
      </c>
      <c r="S1" t="inlineStr">
        <is>
          <t>Pagamento</t>
        </is>
      </c>
      <c r="U1" s="72" t="inlineStr">
        <is>
          <t>Sobre esta base</t>
        </is>
      </c>
    </row>
    <row r="2">
      <c r="A2" s="48" t="n">
        <v>1001</v>
      </c>
      <c r="B2" s="73" t="n">
        <v>46023</v>
      </c>
      <c r="C2" s="48" t="inlineStr">
        <is>
          <t>Jan</t>
        </is>
      </c>
      <c r="D2" s="48" t="inlineStr">
        <is>
          <t>Diego Alves</t>
        </is>
      </c>
      <c r="E2" s="48" t="inlineStr">
        <is>
          <t>Rio de Janeiro</t>
        </is>
      </c>
      <c r="F2" s="48" t="inlineStr">
        <is>
          <t>RJ</t>
        </is>
      </c>
      <c r="G2" s="48" t="inlineStr">
        <is>
          <t>Sudeste</t>
        </is>
      </c>
      <c r="H2" s="48" t="inlineStr">
        <is>
          <t>WhatsApp</t>
        </is>
      </c>
      <c r="I2" s="48" t="inlineStr">
        <is>
          <t>Carla</t>
        </is>
      </c>
      <c r="J2" s="48" t="inlineStr">
        <is>
          <t>B01</t>
        </is>
      </c>
      <c r="K2" s="48" t="inlineStr">
        <is>
          <t>Café em Grãos 500g</t>
        </is>
      </c>
      <c r="L2" s="48" t="inlineStr">
        <is>
          <t>Café e Bebidas</t>
        </is>
      </c>
      <c r="M2" s="48" t="n">
        <v>3</v>
      </c>
      <c r="N2" s="74" t="n">
        <v>49.9</v>
      </c>
      <c r="O2" s="75" t="n">
        <v>0.05</v>
      </c>
      <c r="P2" s="74">
        <f>M2*N2*(1-O2)</f>
        <v/>
      </c>
      <c r="Q2" s="74" t="n">
        <v>66</v>
      </c>
      <c r="R2" s="74">
        <f>P2-Q2</f>
        <v/>
      </c>
      <c r="S2" s="48" t="inlineStr">
        <is>
          <t>Pix</t>
        </is>
      </c>
      <c r="U2" s="76" t="inlineStr">
        <is>
          <t>• 400 pedidos fictícios de jan a out/2026 de uma loja que vende produtos e serviços.</t>
        </is>
      </c>
    </row>
    <row r="3">
      <c r="A3" s="48" t="n">
        <v>1002</v>
      </c>
      <c r="B3" s="73" t="n">
        <v>46024</v>
      </c>
      <c r="C3" s="48" t="inlineStr">
        <is>
          <t>Jan</t>
        </is>
      </c>
      <c r="D3" s="48" t="inlineStr">
        <is>
          <t>Aline Lima</t>
        </is>
      </c>
      <c r="E3" s="48" t="inlineStr">
        <is>
          <t>Fortaleza</t>
        </is>
      </c>
      <c r="F3" s="48" t="inlineStr">
        <is>
          <t>CE</t>
        </is>
      </c>
      <c r="G3" s="48" t="inlineStr">
        <is>
          <t>Nordeste</t>
        </is>
      </c>
      <c r="H3" s="48" t="inlineStr">
        <is>
          <t>WhatsApp</t>
        </is>
      </c>
      <c r="I3" s="48" t="inlineStr">
        <is>
          <t>Elisa</t>
        </is>
      </c>
      <c r="J3" s="48" t="inlineStr">
        <is>
          <t>B05</t>
        </is>
      </c>
      <c r="K3" s="48" t="inlineStr">
        <is>
          <t>Garrafa Térmica</t>
        </is>
      </c>
      <c r="L3" s="48" t="inlineStr">
        <is>
          <t>Presentes</t>
        </is>
      </c>
      <c r="M3" s="48" t="n">
        <v>1</v>
      </c>
      <c r="N3" s="74" t="n">
        <v>79.90000000000001</v>
      </c>
      <c r="O3" s="75" t="n">
        <v>0</v>
      </c>
      <c r="P3" s="74">
        <f>M3*N3*(1-O3)</f>
        <v/>
      </c>
      <c r="Q3" s="74" t="n">
        <v>33</v>
      </c>
      <c r="R3" s="74">
        <f>P3-Q3</f>
        <v/>
      </c>
      <c r="S3" s="48" t="inlineStr">
        <is>
          <t>Pix</t>
        </is>
      </c>
      <c r="U3" s="76" t="inlineStr">
        <is>
          <t>• Ela já está formatada como Tabela (nome: TabVendas): tem filtro no cabeçalho, linhas listradas e cresce sozinha.</t>
        </is>
      </c>
    </row>
    <row r="4">
      <c r="A4" s="48" t="n">
        <v>1003</v>
      </c>
      <c r="B4" s="73" t="n">
        <v>46024</v>
      </c>
      <c r="C4" s="48" t="inlineStr">
        <is>
          <t>Jan</t>
        </is>
      </c>
      <c r="D4" s="48" t="inlineStr">
        <is>
          <t>Thiago Oliveira</t>
        </is>
      </c>
      <c r="E4" s="48" t="inlineStr">
        <is>
          <t>Belo Horizonte</t>
        </is>
      </c>
      <c r="F4" s="48" t="inlineStr">
        <is>
          <t>MG</t>
        </is>
      </c>
      <c r="G4" s="48" t="inlineStr">
        <is>
          <t>Sudeste</t>
        </is>
      </c>
      <c r="H4" s="48" t="inlineStr">
        <is>
          <t>Site</t>
        </is>
      </c>
      <c r="I4" s="48" t="inlineStr">
        <is>
          <t>Carla</t>
        </is>
      </c>
      <c r="J4" s="48" t="inlineStr">
        <is>
          <t>B11</t>
        </is>
      </c>
      <c r="K4" s="48" t="inlineStr">
        <is>
          <t>Instalação de Sistema</t>
        </is>
      </c>
      <c r="L4" s="48" t="inlineStr">
        <is>
          <t>Serviços</t>
        </is>
      </c>
      <c r="M4" s="48" t="n">
        <v>1</v>
      </c>
      <c r="N4" s="74" t="n">
        <v>480</v>
      </c>
      <c r="O4" s="75" t="n">
        <v>0</v>
      </c>
      <c r="P4" s="74">
        <f>M4*N4*(1-O4)</f>
        <v/>
      </c>
      <c r="Q4" s="74" t="n">
        <v>150</v>
      </c>
      <c r="R4" s="74">
        <f>P4-Q4</f>
        <v/>
      </c>
      <c r="S4" s="48" t="inlineStr">
        <is>
          <t>Boleto</t>
        </is>
      </c>
      <c r="U4" s="76" t="inlineStr">
        <is>
          <t>• Total e Lucro são fórmulas. Desconto de 15% fica vermelho e o Total tem barras (formatação condicional).</t>
        </is>
      </c>
    </row>
    <row r="5">
      <c r="A5" s="48" t="n">
        <v>1004</v>
      </c>
      <c r="B5" s="73" t="n">
        <v>46025</v>
      </c>
      <c r="C5" s="48" t="inlineStr">
        <is>
          <t>Jan</t>
        </is>
      </c>
      <c r="D5" s="48" t="inlineStr">
        <is>
          <t>Bruno Martins</t>
        </is>
      </c>
      <c r="E5" s="48" t="inlineStr">
        <is>
          <t>Rio de Janeiro</t>
        </is>
      </c>
      <c r="F5" s="48" t="inlineStr">
        <is>
          <t>RJ</t>
        </is>
      </c>
      <c r="G5" s="48" t="inlineStr">
        <is>
          <t>Sudeste</t>
        </is>
      </c>
      <c r="H5" s="48" t="inlineStr">
        <is>
          <t>Instagram</t>
        </is>
      </c>
      <c r="I5" s="48" t="inlineStr">
        <is>
          <t>Bruno</t>
        </is>
      </c>
      <c r="J5" s="48" t="inlineStr">
        <is>
          <t>B12</t>
        </is>
      </c>
      <c r="K5" s="48" t="inlineStr">
        <is>
          <t>Manutenção Mensal</t>
        </is>
      </c>
      <c r="L5" s="48" t="inlineStr">
        <is>
          <t>Serviços</t>
        </is>
      </c>
      <c r="M5" s="48" t="n">
        <v>1</v>
      </c>
      <c r="N5" s="74" t="n">
        <v>350</v>
      </c>
      <c r="O5" s="75" t="n">
        <v>0</v>
      </c>
      <c r="P5" s="74">
        <f>M5*N5*(1-O5)</f>
        <v/>
      </c>
      <c r="Q5" s="74" t="n">
        <v>95</v>
      </c>
      <c r="R5" s="74">
        <f>P5-Q5</f>
        <v/>
      </c>
      <c r="S5" s="48" t="inlineStr">
        <is>
          <t>Cartão de débito</t>
        </is>
      </c>
      <c r="U5" s="76" t="inlineStr">
        <is>
          <t>• Use esta base para treinar tabela dinâmica (aba 6), gráficos (aba 7) e os exercícios (aba 10).</t>
        </is>
      </c>
    </row>
    <row r="6">
      <c r="A6" s="48" t="n">
        <v>1005</v>
      </c>
      <c r="B6" s="73" t="n">
        <v>46025</v>
      </c>
      <c r="C6" s="48" t="inlineStr">
        <is>
          <t>Jan</t>
        </is>
      </c>
      <c r="D6" s="48" t="inlineStr">
        <is>
          <t>Ana Martins</t>
        </is>
      </c>
      <c r="E6" s="48" t="inlineStr">
        <is>
          <t>Campinas</t>
        </is>
      </c>
      <c r="F6" s="48" t="inlineStr">
        <is>
          <t>SP</t>
        </is>
      </c>
      <c r="G6" s="48" t="inlineStr">
        <is>
          <t>Sudeste</t>
        </is>
      </c>
      <c r="H6" s="48" t="inlineStr">
        <is>
          <t>Loja física</t>
        </is>
      </c>
      <c r="I6" s="48" t="inlineStr">
        <is>
          <t>Bruno</t>
        </is>
      </c>
      <c r="J6" s="48" t="inlineStr">
        <is>
          <t>B07</t>
        </is>
      </c>
      <c r="K6" s="48" t="inlineStr">
        <is>
          <t>Caderno Artesanal</t>
        </is>
      </c>
      <c r="L6" s="48" t="inlineStr">
        <is>
          <t>Papelaria</t>
        </is>
      </c>
      <c r="M6" s="48" t="n">
        <v>2</v>
      </c>
      <c r="N6" s="74" t="n">
        <v>34.9</v>
      </c>
      <c r="O6" s="75" t="n">
        <v>0</v>
      </c>
      <c r="P6" s="74">
        <f>M6*N6*(1-O6)</f>
        <v/>
      </c>
      <c r="Q6" s="74" t="n">
        <v>24</v>
      </c>
      <c r="R6" s="74">
        <f>P6-Q6</f>
        <v/>
      </c>
      <c r="S6" s="48" t="inlineStr">
        <is>
          <t>Cartão de crédito</t>
        </is>
      </c>
      <c r="U6" s="76" t="inlineStr">
        <is>
          <t>• O Dashboard (aba 5) lê esta base: se você adicionar pedidos aqui, ele atualiza.</t>
        </is>
      </c>
    </row>
    <row r="7">
      <c r="A7" s="48" t="n">
        <v>1006</v>
      </c>
      <c r="B7" s="73" t="n">
        <v>46026</v>
      </c>
      <c r="C7" s="48" t="inlineStr">
        <is>
          <t>Jan</t>
        </is>
      </c>
      <c r="D7" s="48" t="inlineStr">
        <is>
          <t>Maria Dias</t>
        </is>
      </c>
      <c r="E7" s="48" t="inlineStr">
        <is>
          <t>São Paulo</t>
        </is>
      </c>
      <c r="F7" s="48" t="inlineStr">
        <is>
          <t>SP</t>
        </is>
      </c>
      <c r="G7" s="48" t="inlineStr">
        <is>
          <t>Sudeste</t>
        </is>
      </c>
      <c r="H7" s="48" t="inlineStr">
        <is>
          <t>Instagram</t>
        </is>
      </c>
      <c r="I7" s="48" t="inlineStr">
        <is>
          <t>Diego</t>
        </is>
      </c>
      <c r="J7" s="48" t="inlineStr">
        <is>
          <t>B07</t>
        </is>
      </c>
      <c r="K7" s="48" t="inlineStr">
        <is>
          <t>Caderno Artesanal</t>
        </is>
      </c>
      <c r="L7" s="48" t="inlineStr">
        <is>
          <t>Papelaria</t>
        </is>
      </c>
      <c r="M7" s="48" t="n">
        <v>3</v>
      </c>
      <c r="N7" s="74" t="n">
        <v>34.9</v>
      </c>
      <c r="O7" s="75" t="n">
        <v>0.1</v>
      </c>
      <c r="P7" s="74">
        <f>M7*N7*(1-O7)</f>
        <v/>
      </c>
      <c r="Q7" s="74" t="n">
        <v>36</v>
      </c>
      <c r="R7" s="74">
        <f>P7-Q7</f>
        <v/>
      </c>
      <c r="S7" s="48" t="inlineStr">
        <is>
          <t>Cartão de crédito</t>
        </is>
      </c>
    </row>
    <row r="8">
      <c r="A8" s="48" t="n">
        <v>1007</v>
      </c>
      <c r="B8" s="73" t="n">
        <v>46027</v>
      </c>
      <c r="C8" s="48" t="inlineStr">
        <is>
          <t>Jan</t>
        </is>
      </c>
      <c r="D8" s="48" t="inlineStr">
        <is>
          <t>Aline Ribeiro</t>
        </is>
      </c>
      <c r="E8" s="48" t="inlineStr">
        <is>
          <t>Belo Horizonte</t>
        </is>
      </c>
      <c r="F8" s="48" t="inlineStr">
        <is>
          <t>MG</t>
        </is>
      </c>
      <c r="G8" s="48" t="inlineStr">
        <is>
          <t>Sudeste</t>
        </is>
      </c>
      <c r="H8" s="48" t="inlineStr">
        <is>
          <t>Loja física</t>
        </is>
      </c>
      <c r="I8" s="48" t="inlineStr">
        <is>
          <t>Diego</t>
        </is>
      </c>
      <c r="J8" s="48" t="inlineStr">
        <is>
          <t>B05</t>
        </is>
      </c>
      <c r="K8" s="48" t="inlineStr">
        <is>
          <t>Garrafa Térmica</t>
        </is>
      </c>
      <c r="L8" s="48" t="inlineStr">
        <is>
          <t>Presentes</t>
        </is>
      </c>
      <c r="M8" s="48" t="n">
        <v>2</v>
      </c>
      <c r="N8" s="74" t="n">
        <v>79.90000000000001</v>
      </c>
      <c r="O8" s="75" t="n">
        <v>0.1</v>
      </c>
      <c r="P8" s="74">
        <f>M8*N8*(1-O8)</f>
        <v/>
      </c>
      <c r="Q8" s="74" t="n">
        <v>66</v>
      </c>
      <c r="R8" s="74">
        <f>P8-Q8</f>
        <v/>
      </c>
      <c r="S8" s="48" t="inlineStr">
        <is>
          <t>Boleto</t>
        </is>
      </c>
    </row>
    <row r="9">
      <c r="A9" s="48" t="n">
        <v>1008</v>
      </c>
      <c r="B9" s="73" t="n">
        <v>46028</v>
      </c>
      <c r="C9" s="48" t="inlineStr">
        <is>
          <t>Jan</t>
        </is>
      </c>
      <c r="D9" s="48" t="inlineStr">
        <is>
          <t>Ana Dias</t>
        </is>
      </c>
      <c r="E9" s="48" t="inlineStr">
        <is>
          <t>Recife</t>
        </is>
      </c>
      <c r="F9" s="48" t="inlineStr">
        <is>
          <t>PE</t>
        </is>
      </c>
      <c r="G9" s="48" t="inlineStr">
        <is>
          <t>Nordeste</t>
        </is>
      </c>
      <c r="H9" s="48" t="inlineStr">
        <is>
          <t>Instagram</t>
        </is>
      </c>
      <c r="I9" s="48" t="inlineStr">
        <is>
          <t>Ana</t>
        </is>
      </c>
      <c r="J9" s="48" t="inlineStr">
        <is>
          <t>B02</t>
        </is>
      </c>
      <c r="K9" s="48" t="inlineStr">
        <is>
          <t>Kit Degustação</t>
        </is>
      </c>
      <c r="L9" s="48" t="inlineStr">
        <is>
          <t>Café e Bebidas</t>
        </is>
      </c>
      <c r="M9" s="48" t="n">
        <v>3</v>
      </c>
      <c r="N9" s="74" t="n">
        <v>89.90000000000001</v>
      </c>
      <c r="O9" s="75" t="n">
        <v>0</v>
      </c>
      <c r="P9" s="74">
        <f>M9*N9*(1-O9)</f>
        <v/>
      </c>
      <c r="Q9" s="74" t="n">
        <v>123</v>
      </c>
      <c r="R9" s="74">
        <f>P9-Q9</f>
        <v/>
      </c>
      <c r="S9" s="48" t="inlineStr">
        <is>
          <t>Pix</t>
        </is>
      </c>
    </row>
    <row r="10">
      <c r="A10" s="48" t="n">
        <v>1009</v>
      </c>
      <c r="B10" s="73" t="n">
        <v>46032</v>
      </c>
      <c r="C10" s="48" t="inlineStr">
        <is>
          <t>Jan</t>
        </is>
      </c>
      <c r="D10" s="48" t="inlineStr">
        <is>
          <t>Patrícia Oliveira</t>
        </is>
      </c>
      <c r="E10" s="48" t="inlineStr">
        <is>
          <t>Brasília</t>
        </is>
      </c>
      <c r="F10" s="48" t="inlineStr">
        <is>
          <t>DF</t>
        </is>
      </c>
      <c r="G10" s="48" t="inlineStr">
        <is>
          <t>Centro-Oeste</t>
        </is>
      </c>
      <c r="H10" s="48" t="inlineStr">
        <is>
          <t>Loja física</t>
        </is>
      </c>
      <c r="I10" s="48" t="inlineStr">
        <is>
          <t>Carla</t>
        </is>
      </c>
      <c r="J10" s="48" t="inlineStr">
        <is>
          <t>B05</t>
        </is>
      </c>
      <c r="K10" s="48" t="inlineStr">
        <is>
          <t>Garrafa Térmica</t>
        </is>
      </c>
      <c r="L10" s="48" t="inlineStr">
        <is>
          <t>Presentes</t>
        </is>
      </c>
      <c r="M10" s="48" t="n">
        <v>3</v>
      </c>
      <c r="N10" s="74" t="n">
        <v>79.90000000000001</v>
      </c>
      <c r="O10" s="75" t="n">
        <v>0</v>
      </c>
      <c r="P10" s="74">
        <f>M10*N10*(1-O10)</f>
        <v/>
      </c>
      <c r="Q10" s="74" t="n">
        <v>99</v>
      </c>
      <c r="R10" s="74">
        <f>P10-Q10</f>
        <v/>
      </c>
      <c r="S10" s="48" t="inlineStr">
        <is>
          <t>Cartão de crédito</t>
        </is>
      </c>
    </row>
    <row r="11">
      <c r="A11" s="48" t="n">
        <v>1010</v>
      </c>
      <c r="B11" s="73" t="n">
        <v>46032</v>
      </c>
      <c r="C11" s="48" t="inlineStr">
        <is>
          <t>Jan</t>
        </is>
      </c>
      <c r="D11" s="48" t="inlineStr">
        <is>
          <t>Larissa Lima</t>
        </is>
      </c>
      <c r="E11" s="48" t="inlineStr">
        <is>
          <t>Rio de Janeiro</t>
        </is>
      </c>
      <c r="F11" s="48" t="inlineStr">
        <is>
          <t>RJ</t>
        </is>
      </c>
      <c r="G11" s="48" t="inlineStr">
        <is>
          <t>Sudeste</t>
        </is>
      </c>
      <c r="H11" s="48" t="inlineStr">
        <is>
          <t>WhatsApp</t>
        </is>
      </c>
      <c r="I11" s="48" t="inlineStr">
        <is>
          <t>Ana</t>
        </is>
      </c>
      <c r="J11" s="48" t="inlineStr">
        <is>
          <t>B03</t>
        </is>
      </c>
      <c r="K11" s="48" t="inlineStr">
        <is>
          <t>Caneca Personalizada</t>
        </is>
      </c>
      <c r="L11" s="48" t="inlineStr">
        <is>
          <t>Presentes</t>
        </is>
      </c>
      <c r="M11" s="48" t="n">
        <v>6</v>
      </c>
      <c r="N11" s="74" t="n">
        <v>39.9</v>
      </c>
      <c r="O11" s="75" t="n">
        <v>0</v>
      </c>
      <c r="P11" s="74">
        <f>M11*N11*(1-O11)</f>
        <v/>
      </c>
      <c r="Q11" s="74" t="n">
        <v>87</v>
      </c>
      <c r="R11" s="74">
        <f>P11-Q11</f>
        <v/>
      </c>
      <c r="S11" s="48" t="inlineStr">
        <is>
          <t>Pix</t>
        </is>
      </c>
    </row>
    <row r="12">
      <c r="A12" s="48" t="n">
        <v>1011</v>
      </c>
      <c r="B12" s="73" t="n">
        <v>46035</v>
      </c>
      <c r="C12" s="48" t="inlineStr">
        <is>
          <t>Jan</t>
        </is>
      </c>
      <c r="D12" s="48" t="inlineStr">
        <is>
          <t>Bruno Oliveira</t>
        </is>
      </c>
      <c r="E12" s="48" t="inlineStr">
        <is>
          <t>Belo Horizonte</t>
        </is>
      </c>
      <c r="F12" s="48" t="inlineStr">
        <is>
          <t>MG</t>
        </is>
      </c>
      <c r="G12" s="48" t="inlineStr">
        <is>
          <t>Sudeste</t>
        </is>
      </c>
      <c r="H12" s="48" t="inlineStr">
        <is>
          <t>WhatsApp</t>
        </is>
      </c>
      <c r="I12" s="48" t="inlineStr">
        <is>
          <t>Elisa</t>
        </is>
      </c>
      <c r="J12" s="48" t="inlineStr">
        <is>
          <t>B06</t>
        </is>
      </c>
      <c r="K12" s="48" t="inlineStr">
        <is>
          <t>Agenda 2027</t>
        </is>
      </c>
      <c r="L12" s="48" t="inlineStr">
        <is>
          <t>Papelaria</t>
        </is>
      </c>
      <c r="M12" s="48" t="n">
        <v>10</v>
      </c>
      <c r="N12" s="74" t="n">
        <v>59.9</v>
      </c>
      <c r="O12" s="75" t="n">
        <v>0.05</v>
      </c>
      <c r="P12" s="74">
        <f>M12*N12*(1-O12)</f>
        <v/>
      </c>
      <c r="Q12" s="74" t="n">
        <v>220</v>
      </c>
      <c r="R12" s="74">
        <f>P12-Q12</f>
        <v/>
      </c>
      <c r="S12" s="48" t="inlineStr">
        <is>
          <t>Pix</t>
        </is>
      </c>
    </row>
    <row r="13">
      <c r="A13" s="48" t="n">
        <v>1012</v>
      </c>
      <c r="B13" s="73" t="n">
        <v>46036</v>
      </c>
      <c r="C13" s="48" t="inlineStr">
        <is>
          <t>Jan</t>
        </is>
      </c>
      <c r="D13" s="48" t="inlineStr">
        <is>
          <t>Ana Pereira</t>
        </is>
      </c>
      <c r="E13" s="48" t="inlineStr">
        <is>
          <t>Brasília</t>
        </is>
      </c>
      <c r="F13" s="48" t="inlineStr">
        <is>
          <t>DF</t>
        </is>
      </c>
      <c r="G13" s="48" t="inlineStr">
        <is>
          <t>Centro-Oeste</t>
        </is>
      </c>
      <c r="H13" s="48" t="inlineStr">
        <is>
          <t>Site</t>
        </is>
      </c>
      <c r="I13" s="48" t="inlineStr">
        <is>
          <t>Elisa</t>
        </is>
      </c>
      <c r="J13" s="48" t="inlineStr">
        <is>
          <t>B07</t>
        </is>
      </c>
      <c r="K13" s="48" t="inlineStr">
        <is>
          <t>Caderno Artesanal</t>
        </is>
      </c>
      <c r="L13" s="48" t="inlineStr">
        <is>
          <t>Papelaria</t>
        </is>
      </c>
      <c r="M13" s="48" t="n">
        <v>1</v>
      </c>
      <c r="N13" s="74" t="n">
        <v>34.9</v>
      </c>
      <c r="O13" s="75" t="n">
        <v>0</v>
      </c>
      <c r="P13" s="74">
        <f>M13*N13*(1-O13)</f>
        <v/>
      </c>
      <c r="Q13" s="74" t="n">
        <v>12</v>
      </c>
      <c r="R13" s="74">
        <f>P13-Q13</f>
        <v/>
      </c>
      <c r="S13" s="48" t="inlineStr">
        <is>
          <t>Pix</t>
        </is>
      </c>
    </row>
    <row r="14">
      <c r="A14" s="48" t="n">
        <v>1013</v>
      </c>
      <c r="B14" s="73" t="n">
        <v>46037</v>
      </c>
      <c r="C14" s="48" t="inlineStr">
        <is>
          <t>Jan</t>
        </is>
      </c>
      <c r="D14" s="48" t="inlineStr">
        <is>
          <t>Pedro Alves</t>
        </is>
      </c>
      <c r="E14" s="48" t="inlineStr">
        <is>
          <t>Recife</t>
        </is>
      </c>
      <c r="F14" s="48" t="inlineStr">
        <is>
          <t>PE</t>
        </is>
      </c>
      <c r="G14" s="48" t="inlineStr">
        <is>
          <t>Nordeste</t>
        </is>
      </c>
      <c r="H14" s="48" t="inlineStr">
        <is>
          <t>Loja física</t>
        </is>
      </c>
      <c r="I14" s="48" t="inlineStr">
        <is>
          <t>Ana</t>
        </is>
      </c>
      <c r="J14" s="48" t="inlineStr">
        <is>
          <t>B02</t>
        </is>
      </c>
      <c r="K14" s="48" t="inlineStr">
        <is>
          <t>Kit Degustação</t>
        </is>
      </c>
      <c r="L14" s="48" t="inlineStr">
        <is>
          <t>Café e Bebidas</t>
        </is>
      </c>
      <c r="M14" s="48" t="n">
        <v>3</v>
      </c>
      <c r="N14" s="74" t="n">
        <v>89.90000000000001</v>
      </c>
      <c r="O14" s="75" t="n">
        <v>0</v>
      </c>
      <c r="P14" s="74">
        <f>M14*N14*(1-O14)</f>
        <v/>
      </c>
      <c r="Q14" s="74" t="n">
        <v>123</v>
      </c>
      <c r="R14" s="74">
        <f>P14-Q14</f>
        <v/>
      </c>
      <c r="S14" s="48" t="inlineStr">
        <is>
          <t>Pix</t>
        </is>
      </c>
    </row>
    <row r="15">
      <c r="A15" s="48" t="n">
        <v>1014</v>
      </c>
      <c r="B15" s="73" t="n">
        <v>46038</v>
      </c>
      <c r="C15" s="48" t="inlineStr">
        <is>
          <t>Jan</t>
        </is>
      </c>
      <c r="D15" s="48" t="inlineStr">
        <is>
          <t>Bruno Martins</t>
        </is>
      </c>
      <c r="E15" s="48" t="inlineStr">
        <is>
          <t>Rio de Janeiro</t>
        </is>
      </c>
      <c r="F15" s="48" t="inlineStr">
        <is>
          <t>RJ</t>
        </is>
      </c>
      <c r="G15" s="48" t="inlineStr">
        <is>
          <t>Sudeste</t>
        </is>
      </c>
      <c r="H15" s="48" t="inlineStr">
        <is>
          <t>WhatsApp</t>
        </is>
      </c>
      <c r="I15" s="48" t="inlineStr">
        <is>
          <t>Bruno</t>
        </is>
      </c>
      <c r="J15" s="48" t="inlineStr">
        <is>
          <t>B01</t>
        </is>
      </c>
      <c r="K15" s="48" t="inlineStr">
        <is>
          <t>Café em Grãos 500g</t>
        </is>
      </c>
      <c r="L15" s="48" t="inlineStr">
        <is>
          <t>Café e Bebidas</t>
        </is>
      </c>
      <c r="M15" s="48" t="n">
        <v>4</v>
      </c>
      <c r="N15" s="74" t="n">
        <v>49.9</v>
      </c>
      <c r="O15" s="75" t="n">
        <v>0</v>
      </c>
      <c r="P15" s="74">
        <f>M15*N15*(1-O15)</f>
        <v/>
      </c>
      <c r="Q15" s="74" t="n">
        <v>88</v>
      </c>
      <c r="R15" s="74">
        <f>P15-Q15</f>
        <v/>
      </c>
      <c r="S15" s="48" t="inlineStr">
        <is>
          <t>Pix</t>
        </is>
      </c>
    </row>
    <row r="16">
      <c r="A16" s="48" t="n">
        <v>1015</v>
      </c>
      <c r="B16" s="73" t="n">
        <v>46038</v>
      </c>
      <c r="C16" s="48" t="inlineStr">
        <is>
          <t>Jan</t>
        </is>
      </c>
      <c r="D16" s="48" t="inlineStr">
        <is>
          <t>Diego Alves</t>
        </is>
      </c>
      <c r="E16" s="48" t="inlineStr">
        <is>
          <t>Rio de Janeiro</t>
        </is>
      </c>
      <c r="F16" s="48" t="inlineStr">
        <is>
          <t>RJ</t>
        </is>
      </c>
      <c r="G16" s="48" t="inlineStr">
        <is>
          <t>Sudeste</t>
        </is>
      </c>
      <c r="H16" s="48" t="inlineStr">
        <is>
          <t>WhatsApp</t>
        </is>
      </c>
      <c r="I16" s="48" t="inlineStr">
        <is>
          <t>Bruno</t>
        </is>
      </c>
      <c r="J16" s="48" t="inlineStr">
        <is>
          <t>B08</t>
        </is>
      </c>
      <c r="K16" s="48" t="inlineStr">
        <is>
          <t>Camiseta Logo</t>
        </is>
      </c>
      <c r="L16" s="48" t="inlineStr">
        <is>
          <t>Vestuário</t>
        </is>
      </c>
      <c r="M16" s="48" t="n">
        <v>3</v>
      </c>
      <c r="N16" s="74" t="n">
        <v>49.9</v>
      </c>
      <c r="O16" s="75" t="n">
        <v>0</v>
      </c>
      <c r="P16" s="74">
        <f>M16*N16*(1-O16)</f>
        <v/>
      </c>
      <c r="Q16" s="74" t="n">
        <v>57</v>
      </c>
      <c r="R16" s="74">
        <f>P16-Q16</f>
        <v/>
      </c>
      <c r="S16" s="48" t="inlineStr">
        <is>
          <t>Cartão de débito</t>
        </is>
      </c>
    </row>
    <row r="17">
      <c r="A17" s="48" t="n">
        <v>1016</v>
      </c>
      <c r="B17" s="73" t="n">
        <v>46038</v>
      </c>
      <c r="C17" s="48" t="inlineStr">
        <is>
          <t>Jan</t>
        </is>
      </c>
      <c r="D17" s="48" t="inlineStr">
        <is>
          <t>Aline Martins</t>
        </is>
      </c>
      <c r="E17" s="48" t="inlineStr">
        <is>
          <t>Brasília</t>
        </is>
      </c>
      <c r="F17" s="48" t="inlineStr">
        <is>
          <t>DF</t>
        </is>
      </c>
      <c r="G17" s="48" t="inlineStr">
        <is>
          <t>Centro-Oeste</t>
        </is>
      </c>
      <c r="H17" s="48" t="inlineStr">
        <is>
          <t>WhatsApp</t>
        </is>
      </c>
      <c r="I17" s="48" t="inlineStr">
        <is>
          <t>Elisa</t>
        </is>
      </c>
      <c r="J17" s="48" t="inlineStr">
        <is>
          <t>B11</t>
        </is>
      </c>
      <c r="K17" s="48" t="inlineStr">
        <is>
          <t>Instalação de Sistema</t>
        </is>
      </c>
      <c r="L17" s="48" t="inlineStr">
        <is>
          <t>Serviços</t>
        </is>
      </c>
      <c r="M17" s="48" t="n">
        <v>1</v>
      </c>
      <c r="N17" s="74" t="n">
        <v>480</v>
      </c>
      <c r="O17" s="75" t="n">
        <v>0.05</v>
      </c>
      <c r="P17" s="74">
        <f>M17*N17*(1-O17)</f>
        <v/>
      </c>
      <c r="Q17" s="74" t="n">
        <v>150</v>
      </c>
      <c r="R17" s="74">
        <f>P17-Q17</f>
        <v/>
      </c>
      <c r="S17" s="48" t="inlineStr">
        <is>
          <t>Pix</t>
        </is>
      </c>
    </row>
    <row r="18">
      <c r="A18" s="48" t="n">
        <v>1017</v>
      </c>
      <c r="B18" s="73" t="n">
        <v>46039</v>
      </c>
      <c r="C18" s="48" t="inlineStr">
        <is>
          <t>Jan</t>
        </is>
      </c>
      <c r="D18" s="48" t="inlineStr">
        <is>
          <t>Felipe Alves</t>
        </is>
      </c>
      <c r="E18" s="48" t="inlineStr">
        <is>
          <t>Campinas</t>
        </is>
      </c>
      <c r="F18" s="48" t="inlineStr">
        <is>
          <t>SP</t>
        </is>
      </c>
      <c r="G18" s="48" t="inlineStr">
        <is>
          <t>Sudeste</t>
        </is>
      </c>
      <c r="H18" s="48" t="inlineStr">
        <is>
          <t>WhatsApp</t>
        </is>
      </c>
      <c r="I18" s="48" t="inlineStr">
        <is>
          <t>Bruno</t>
        </is>
      </c>
      <c r="J18" s="48" t="inlineStr">
        <is>
          <t>B10</t>
        </is>
      </c>
      <c r="K18" s="48" t="inlineStr">
        <is>
          <t>Consultoria 1h</t>
        </is>
      </c>
      <c r="L18" s="48" t="inlineStr">
        <is>
          <t>Serviços</t>
        </is>
      </c>
      <c r="M18" s="48" t="n">
        <v>1</v>
      </c>
      <c r="N18" s="74" t="n">
        <v>250</v>
      </c>
      <c r="O18" s="75" t="n">
        <v>0</v>
      </c>
      <c r="P18" s="74">
        <f>M18*N18*(1-O18)</f>
        <v/>
      </c>
      <c r="Q18" s="74" t="n">
        <v>60</v>
      </c>
      <c r="R18" s="74">
        <f>P18-Q18</f>
        <v/>
      </c>
      <c r="S18" s="48" t="inlineStr">
        <is>
          <t>Cartão de débito</t>
        </is>
      </c>
    </row>
    <row r="19">
      <c r="A19" s="48" t="n">
        <v>1018</v>
      </c>
      <c r="B19" s="73" t="n">
        <v>46039</v>
      </c>
      <c r="C19" s="48" t="inlineStr">
        <is>
          <t>Jan</t>
        </is>
      </c>
      <c r="D19" s="48" t="inlineStr">
        <is>
          <t>Carlos Santos</t>
        </is>
      </c>
      <c r="E19" s="48" t="inlineStr">
        <is>
          <t>Brasília</t>
        </is>
      </c>
      <c r="F19" s="48" t="inlineStr">
        <is>
          <t>DF</t>
        </is>
      </c>
      <c r="G19" s="48" t="inlineStr">
        <is>
          <t>Centro-Oeste</t>
        </is>
      </c>
      <c r="H19" s="48" t="inlineStr">
        <is>
          <t>Site</t>
        </is>
      </c>
      <c r="I19" s="48" t="inlineStr">
        <is>
          <t>Carla</t>
        </is>
      </c>
      <c r="J19" s="48" t="inlineStr">
        <is>
          <t>B05</t>
        </is>
      </c>
      <c r="K19" s="48" t="inlineStr">
        <is>
          <t>Garrafa Térmica</t>
        </is>
      </c>
      <c r="L19" s="48" t="inlineStr">
        <is>
          <t>Presentes</t>
        </is>
      </c>
      <c r="M19" s="48" t="n">
        <v>2</v>
      </c>
      <c r="N19" s="74" t="n">
        <v>79.90000000000001</v>
      </c>
      <c r="O19" s="75" t="n">
        <v>0</v>
      </c>
      <c r="P19" s="74">
        <f>M19*N19*(1-O19)</f>
        <v/>
      </c>
      <c r="Q19" s="74" t="n">
        <v>66</v>
      </c>
      <c r="R19" s="74">
        <f>P19-Q19</f>
        <v/>
      </c>
      <c r="S19" s="48" t="inlineStr">
        <is>
          <t>Cartão de crédito</t>
        </is>
      </c>
    </row>
    <row r="20">
      <c r="A20" s="48" t="n">
        <v>1019</v>
      </c>
      <c r="B20" s="73" t="n">
        <v>46041</v>
      </c>
      <c r="C20" s="48" t="inlineStr">
        <is>
          <t>Jan</t>
        </is>
      </c>
      <c r="D20" s="48" t="inlineStr">
        <is>
          <t>Maria Dias</t>
        </is>
      </c>
      <c r="E20" s="48" t="inlineStr">
        <is>
          <t>São Paulo</t>
        </is>
      </c>
      <c r="F20" s="48" t="inlineStr">
        <is>
          <t>SP</t>
        </is>
      </c>
      <c r="G20" s="48" t="inlineStr">
        <is>
          <t>Sudeste</t>
        </is>
      </c>
      <c r="H20" s="48" t="inlineStr">
        <is>
          <t>Loja física</t>
        </is>
      </c>
      <c r="I20" s="48" t="inlineStr">
        <is>
          <t>Bruno</t>
        </is>
      </c>
      <c r="J20" s="48" t="inlineStr">
        <is>
          <t>B09</t>
        </is>
      </c>
      <c r="K20" s="48" t="inlineStr">
        <is>
          <t>Moletom</t>
        </is>
      </c>
      <c r="L20" s="48" t="inlineStr">
        <is>
          <t>Vestuário</t>
        </is>
      </c>
      <c r="M20" s="48" t="n">
        <v>4</v>
      </c>
      <c r="N20" s="74" t="n">
        <v>139.9</v>
      </c>
      <c r="O20" s="75" t="n">
        <v>0</v>
      </c>
      <c r="P20" s="74">
        <f>M20*N20*(1-O20)</f>
        <v/>
      </c>
      <c r="Q20" s="74" t="n">
        <v>248</v>
      </c>
      <c r="R20" s="74">
        <f>P20-Q20</f>
        <v/>
      </c>
      <c r="S20" s="48" t="inlineStr">
        <is>
          <t>Cartão de crédito</t>
        </is>
      </c>
    </row>
    <row r="21">
      <c r="A21" s="48" t="n">
        <v>1020</v>
      </c>
      <c r="B21" s="73" t="n">
        <v>46043</v>
      </c>
      <c r="C21" s="48" t="inlineStr">
        <is>
          <t>Jan</t>
        </is>
      </c>
      <c r="D21" s="48" t="inlineStr">
        <is>
          <t>Ana Ribeiro</t>
        </is>
      </c>
      <c r="E21" s="48" t="inlineStr">
        <is>
          <t>Rio de Janeiro</t>
        </is>
      </c>
      <c r="F21" s="48" t="inlineStr">
        <is>
          <t>RJ</t>
        </is>
      </c>
      <c r="G21" s="48" t="inlineStr">
        <is>
          <t>Sudeste</t>
        </is>
      </c>
      <c r="H21" s="48" t="inlineStr">
        <is>
          <t>Instagram</t>
        </is>
      </c>
      <c r="I21" s="48" t="inlineStr">
        <is>
          <t>Bruno</t>
        </is>
      </c>
      <c r="J21" s="48" t="inlineStr">
        <is>
          <t>B01</t>
        </is>
      </c>
      <c r="K21" s="48" t="inlineStr">
        <is>
          <t>Café em Grãos 500g</t>
        </is>
      </c>
      <c r="L21" s="48" t="inlineStr">
        <is>
          <t>Café e Bebidas</t>
        </is>
      </c>
      <c r="M21" s="48" t="n">
        <v>2</v>
      </c>
      <c r="N21" s="74" t="n">
        <v>49.9</v>
      </c>
      <c r="O21" s="75" t="n">
        <v>0.1</v>
      </c>
      <c r="P21" s="74">
        <f>M21*N21*(1-O21)</f>
        <v/>
      </c>
      <c r="Q21" s="74" t="n">
        <v>44</v>
      </c>
      <c r="R21" s="74">
        <f>P21-Q21</f>
        <v/>
      </c>
      <c r="S21" s="48" t="inlineStr">
        <is>
          <t>Cartão de crédito</t>
        </is>
      </c>
    </row>
    <row r="22">
      <c r="A22" s="48" t="n">
        <v>1021</v>
      </c>
      <c r="B22" s="73" t="n">
        <v>46043</v>
      </c>
      <c r="C22" s="48" t="inlineStr">
        <is>
          <t>Jan</t>
        </is>
      </c>
      <c r="D22" s="48" t="inlineStr">
        <is>
          <t>Pedro Souza</t>
        </is>
      </c>
      <c r="E22" s="48" t="inlineStr">
        <is>
          <t>Belo Horizonte</t>
        </is>
      </c>
      <c r="F22" s="48" t="inlineStr">
        <is>
          <t>MG</t>
        </is>
      </c>
      <c r="G22" s="48" t="inlineStr">
        <is>
          <t>Sudeste</t>
        </is>
      </c>
      <c r="H22" s="48" t="inlineStr">
        <is>
          <t>Instagram</t>
        </is>
      </c>
      <c r="I22" s="48" t="inlineStr">
        <is>
          <t>Carla</t>
        </is>
      </c>
      <c r="J22" s="48" t="inlineStr">
        <is>
          <t>B06</t>
        </is>
      </c>
      <c r="K22" s="48" t="inlineStr">
        <is>
          <t>Agenda 2027</t>
        </is>
      </c>
      <c r="L22" s="48" t="inlineStr">
        <is>
          <t>Papelaria</t>
        </is>
      </c>
      <c r="M22" s="48" t="n">
        <v>2</v>
      </c>
      <c r="N22" s="74" t="n">
        <v>59.9</v>
      </c>
      <c r="O22" s="75" t="n">
        <v>0.05</v>
      </c>
      <c r="P22" s="74">
        <f>M22*N22*(1-O22)</f>
        <v/>
      </c>
      <c r="Q22" s="74" t="n">
        <v>44</v>
      </c>
      <c r="R22" s="74">
        <f>P22-Q22</f>
        <v/>
      </c>
      <c r="S22" s="48" t="inlineStr">
        <is>
          <t>Pix</t>
        </is>
      </c>
    </row>
    <row r="23">
      <c r="A23" s="48" t="n">
        <v>1022</v>
      </c>
      <c r="B23" s="73" t="n">
        <v>46045</v>
      </c>
      <c r="C23" s="48" t="inlineStr">
        <is>
          <t>Jan</t>
        </is>
      </c>
      <c r="D23" s="48" t="inlineStr">
        <is>
          <t>Felipe Alves</t>
        </is>
      </c>
      <c r="E23" s="48" t="inlineStr">
        <is>
          <t>Campinas</t>
        </is>
      </c>
      <c r="F23" s="48" t="inlineStr">
        <is>
          <t>SP</t>
        </is>
      </c>
      <c r="G23" s="48" t="inlineStr">
        <is>
          <t>Sudeste</t>
        </is>
      </c>
      <c r="H23" s="48" t="inlineStr">
        <is>
          <t>Site</t>
        </is>
      </c>
      <c r="I23" s="48" t="inlineStr">
        <is>
          <t>Elisa</t>
        </is>
      </c>
      <c r="J23" s="48" t="inlineStr">
        <is>
          <t>B10</t>
        </is>
      </c>
      <c r="K23" s="48" t="inlineStr">
        <is>
          <t>Consultoria 1h</t>
        </is>
      </c>
      <c r="L23" s="48" t="inlineStr">
        <is>
          <t>Serviços</t>
        </is>
      </c>
      <c r="M23" s="48" t="n">
        <v>1</v>
      </c>
      <c r="N23" s="74" t="n">
        <v>250</v>
      </c>
      <c r="O23" s="75" t="n">
        <v>0</v>
      </c>
      <c r="P23" s="74">
        <f>M23*N23*(1-O23)</f>
        <v/>
      </c>
      <c r="Q23" s="74" t="n">
        <v>60</v>
      </c>
      <c r="R23" s="74">
        <f>P23-Q23</f>
        <v/>
      </c>
      <c r="S23" s="48" t="inlineStr">
        <is>
          <t>Pix</t>
        </is>
      </c>
    </row>
    <row r="24">
      <c r="A24" s="48" t="n">
        <v>1023</v>
      </c>
      <c r="B24" s="73" t="n">
        <v>46045</v>
      </c>
      <c r="C24" s="48" t="inlineStr">
        <is>
          <t>Jan</t>
        </is>
      </c>
      <c r="D24" s="48" t="inlineStr">
        <is>
          <t>Diego Silva</t>
        </is>
      </c>
      <c r="E24" s="48" t="inlineStr">
        <is>
          <t>Salvador</t>
        </is>
      </c>
      <c r="F24" s="48" t="inlineStr">
        <is>
          <t>BA</t>
        </is>
      </c>
      <c r="G24" s="48" t="inlineStr">
        <is>
          <t>Nordeste</t>
        </is>
      </c>
      <c r="H24" s="48" t="inlineStr">
        <is>
          <t>WhatsApp</t>
        </is>
      </c>
      <c r="I24" s="48" t="inlineStr">
        <is>
          <t>Bruno</t>
        </is>
      </c>
      <c r="J24" s="48" t="inlineStr">
        <is>
          <t>B01</t>
        </is>
      </c>
      <c r="K24" s="48" t="inlineStr">
        <is>
          <t>Café em Grãos 500g</t>
        </is>
      </c>
      <c r="L24" s="48" t="inlineStr">
        <is>
          <t>Café e Bebidas</t>
        </is>
      </c>
      <c r="M24" s="48" t="n">
        <v>1</v>
      </c>
      <c r="N24" s="74" t="n">
        <v>49.9</v>
      </c>
      <c r="O24" s="75" t="n">
        <v>0</v>
      </c>
      <c r="P24" s="74">
        <f>M24*N24*(1-O24)</f>
        <v/>
      </c>
      <c r="Q24" s="74" t="n">
        <v>22</v>
      </c>
      <c r="R24" s="74">
        <f>P24-Q24</f>
        <v/>
      </c>
      <c r="S24" s="48" t="inlineStr">
        <is>
          <t>Pix</t>
        </is>
      </c>
    </row>
    <row r="25">
      <c r="A25" s="48" t="n">
        <v>1024</v>
      </c>
      <c r="B25" s="73" t="n">
        <v>46045</v>
      </c>
      <c r="C25" s="48" t="inlineStr">
        <is>
          <t>Jan</t>
        </is>
      </c>
      <c r="D25" s="48" t="inlineStr">
        <is>
          <t>Larissa Lima</t>
        </is>
      </c>
      <c r="E25" s="48" t="inlineStr">
        <is>
          <t>Rio de Janeiro</t>
        </is>
      </c>
      <c r="F25" s="48" t="inlineStr">
        <is>
          <t>RJ</t>
        </is>
      </c>
      <c r="G25" s="48" t="inlineStr">
        <is>
          <t>Sudeste</t>
        </is>
      </c>
      <c r="H25" s="48" t="inlineStr">
        <is>
          <t>Loja física</t>
        </is>
      </c>
      <c r="I25" s="48" t="inlineStr">
        <is>
          <t>Bruno</t>
        </is>
      </c>
      <c r="J25" s="48" t="inlineStr">
        <is>
          <t>B04</t>
        </is>
      </c>
      <c r="K25" s="48" t="inlineStr">
        <is>
          <t>Cesta de Presente</t>
        </is>
      </c>
      <c r="L25" s="48" t="inlineStr">
        <is>
          <t>Presentes</t>
        </is>
      </c>
      <c r="M25" s="48" t="n">
        <v>6</v>
      </c>
      <c r="N25" s="74" t="n">
        <v>159</v>
      </c>
      <c r="O25" s="75" t="n">
        <v>0.05</v>
      </c>
      <c r="P25" s="74">
        <f>M25*N25*(1-O25)</f>
        <v/>
      </c>
      <c r="Q25" s="74" t="n">
        <v>492</v>
      </c>
      <c r="R25" s="74">
        <f>P25-Q25</f>
        <v/>
      </c>
      <c r="S25" s="48" t="inlineStr">
        <is>
          <t>Cartão de crédito</t>
        </is>
      </c>
    </row>
    <row r="26">
      <c r="A26" s="48" t="n">
        <v>1025</v>
      </c>
      <c r="B26" s="73" t="n">
        <v>46046</v>
      </c>
      <c r="C26" s="48" t="inlineStr">
        <is>
          <t>Jan</t>
        </is>
      </c>
      <c r="D26" s="48" t="inlineStr">
        <is>
          <t>Diego Silva</t>
        </is>
      </c>
      <c r="E26" s="48" t="inlineStr">
        <is>
          <t>Salvador</t>
        </is>
      </c>
      <c r="F26" s="48" t="inlineStr">
        <is>
          <t>BA</t>
        </is>
      </c>
      <c r="G26" s="48" t="inlineStr">
        <is>
          <t>Nordeste</t>
        </is>
      </c>
      <c r="H26" s="48" t="inlineStr">
        <is>
          <t>Site</t>
        </is>
      </c>
      <c r="I26" s="48" t="inlineStr">
        <is>
          <t>Bruno</t>
        </is>
      </c>
      <c r="J26" s="48" t="inlineStr">
        <is>
          <t>B03</t>
        </is>
      </c>
      <c r="K26" s="48" t="inlineStr">
        <is>
          <t>Caneca Personalizada</t>
        </is>
      </c>
      <c r="L26" s="48" t="inlineStr">
        <is>
          <t>Presentes</t>
        </is>
      </c>
      <c r="M26" s="48" t="n">
        <v>2</v>
      </c>
      <c r="N26" s="74" t="n">
        <v>39.9</v>
      </c>
      <c r="O26" s="75" t="n">
        <v>0.1</v>
      </c>
      <c r="P26" s="74">
        <f>M26*N26*(1-O26)</f>
        <v/>
      </c>
      <c r="Q26" s="74" t="n">
        <v>29</v>
      </c>
      <c r="R26" s="74">
        <f>P26-Q26</f>
        <v/>
      </c>
      <c r="S26" s="48" t="inlineStr">
        <is>
          <t>Cartão de crédito</t>
        </is>
      </c>
    </row>
    <row r="27">
      <c r="A27" s="48" t="n">
        <v>1026</v>
      </c>
      <c r="B27" s="73" t="n">
        <v>46050</v>
      </c>
      <c r="C27" s="48" t="inlineStr">
        <is>
          <t>Jan</t>
        </is>
      </c>
      <c r="D27" s="48" t="inlineStr">
        <is>
          <t>Diego Rocha</t>
        </is>
      </c>
      <c r="E27" s="48" t="inlineStr">
        <is>
          <t>Rio de Janeiro</t>
        </is>
      </c>
      <c r="F27" s="48" t="inlineStr">
        <is>
          <t>RJ</t>
        </is>
      </c>
      <c r="G27" s="48" t="inlineStr">
        <is>
          <t>Sudeste</t>
        </is>
      </c>
      <c r="H27" s="48" t="inlineStr">
        <is>
          <t>Instagram</t>
        </is>
      </c>
      <c r="I27" s="48" t="inlineStr">
        <is>
          <t>Diego</t>
        </is>
      </c>
      <c r="J27" s="48" t="inlineStr">
        <is>
          <t>B01</t>
        </is>
      </c>
      <c r="K27" s="48" t="inlineStr">
        <is>
          <t>Café em Grãos 500g</t>
        </is>
      </c>
      <c r="L27" s="48" t="inlineStr">
        <is>
          <t>Café e Bebidas</t>
        </is>
      </c>
      <c r="M27" s="48" t="n">
        <v>1</v>
      </c>
      <c r="N27" s="74" t="n">
        <v>49.9</v>
      </c>
      <c r="O27" s="75" t="n">
        <v>0.15</v>
      </c>
      <c r="P27" s="74">
        <f>M27*N27*(1-O27)</f>
        <v/>
      </c>
      <c r="Q27" s="74" t="n">
        <v>22</v>
      </c>
      <c r="R27" s="74">
        <f>P27-Q27</f>
        <v/>
      </c>
      <c r="S27" s="48" t="inlineStr">
        <is>
          <t>Pix</t>
        </is>
      </c>
    </row>
    <row r="28">
      <c r="A28" s="48" t="n">
        <v>1027</v>
      </c>
      <c r="B28" s="73" t="n">
        <v>46053</v>
      </c>
      <c r="C28" s="48" t="inlineStr">
        <is>
          <t>Jan</t>
        </is>
      </c>
      <c r="D28" s="48" t="inlineStr">
        <is>
          <t>Pedro Alves</t>
        </is>
      </c>
      <c r="E28" s="48" t="inlineStr">
        <is>
          <t>Recife</t>
        </is>
      </c>
      <c r="F28" s="48" t="inlineStr">
        <is>
          <t>PE</t>
        </is>
      </c>
      <c r="G28" s="48" t="inlineStr">
        <is>
          <t>Nordeste</t>
        </is>
      </c>
      <c r="H28" s="48" t="inlineStr">
        <is>
          <t>Loja física</t>
        </is>
      </c>
      <c r="I28" s="48" t="inlineStr">
        <is>
          <t>Carla</t>
        </is>
      </c>
      <c r="J28" s="48" t="inlineStr">
        <is>
          <t>B05</t>
        </is>
      </c>
      <c r="K28" s="48" t="inlineStr">
        <is>
          <t>Garrafa Térmica</t>
        </is>
      </c>
      <c r="L28" s="48" t="inlineStr">
        <is>
          <t>Presentes</t>
        </is>
      </c>
      <c r="M28" s="48" t="n">
        <v>3</v>
      </c>
      <c r="N28" s="74" t="n">
        <v>79.90000000000001</v>
      </c>
      <c r="O28" s="75" t="n">
        <v>0</v>
      </c>
      <c r="P28" s="74">
        <f>M28*N28*(1-O28)</f>
        <v/>
      </c>
      <c r="Q28" s="74" t="n">
        <v>99</v>
      </c>
      <c r="R28" s="74">
        <f>P28-Q28</f>
        <v/>
      </c>
      <c r="S28" s="48" t="inlineStr">
        <is>
          <t>Cartão de crédito</t>
        </is>
      </c>
    </row>
    <row r="29">
      <c r="A29" s="48" t="n">
        <v>1028</v>
      </c>
      <c r="B29" s="73" t="n">
        <v>46053</v>
      </c>
      <c r="C29" s="48" t="inlineStr">
        <is>
          <t>Jan</t>
        </is>
      </c>
      <c r="D29" s="48" t="inlineStr">
        <is>
          <t>Carlos Costa</t>
        </is>
      </c>
      <c r="E29" s="48" t="inlineStr">
        <is>
          <t>Belo Horizonte</t>
        </is>
      </c>
      <c r="F29" s="48" t="inlineStr">
        <is>
          <t>MG</t>
        </is>
      </c>
      <c r="G29" s="48" t="inlineStr">
        <is>
          <t>Sudeste</t>
        </is>
      </c>
      <c r="H29" s="48" t="inlineStr">
        <is>
          <t>WhatsApp</t>
        </is>
      </c>
      <c r="I29" s="48" t="inlineStr">
        <is>
          <t>Carla</t>
        </is>
      </c>
      <c r="J29" s="48" t="inlineStr">
        <is>
          <t>B08</t>
        </is>
      </c>
      <c r="K29" s="48" t="inlineStr">
        <is>
          <t>Camiseta Logo</t>
        </is>
      </c>
      <c r="L29" s="48" t="inlineStr">
        <is>
          <t>Vestuário</t>
        </is>
      </c>
      <c r="M29" s="48" t="n">
        <v>4</v>
      </c>
      <c r="N29" s="74" t="n">
        <v>49.9</v>
      </c>
      <c r="O29" s="75" t="n">
        <v>0.05</v>
      </c>
      <c r="P29" s="74">
        <f>M29*N29*(1-O29)</f>
        <v/>
      </c>
      <c r="Q29" s="74" t="n">
        <v>76</v>
      </c>
      <c r="R29" s="74">
        <f>P29-Q29</f>
        <v/>
      </c>
      <c r="S29" s="48" t="inlineStr">
        <is>
          <t>Cartão de crédito</t>
        </is>
      </c>
    </row>
    <row r="30">
      <c r="A30" s="48" t="n">
        <v>1029</v>
      </c>
      <c r="B30" s="73" t="n">
        <v>46055</v>
      </c>
      <c r="C30" s="48" t="inlineStr">
        <is>
          <t>Fev</t>
        </is>
      </c>
      <c r="D30" s="48" t="inlineStr">
        <is>
          <t>Bruno Martins</t>
        </is>
      </c>
      <c r="E30" s="48" t="inlineStr">
        <is>
          <t>Rio de Janeiro</t>
        </is>
      </c>
      <c r="F30" s="48" t="inlineStr">
        <is>
          <t>RJ</t>
        </is>
      </c>
      <c r="G30" s="48" t="inlineStr">
        <is>
          <t>Sudeste</t>
        </is>
      </c>
      <c r="H30" s="48" t="inlineStr">
        <is>
          <t>Instagram</t>
        </is>
      </c>
      <c r="I30" s="48" t="inlineStr">
        <is>
          <t>Diego</t>
        </is>
      </c>
      <c r="J30" s="48" t="inlineStr">
        <is>
          <t>B05</t>
        </is>
      </c>
      <c r="K30" s="48" t="inlineStr">
        <is>
          <t>Garrafa Térmica</t>
        </is>
      </c>
      <c r="L30" s="48" t="inlineStr">
        <is>
          <t>Presentes</t>
        </is>
      </c>
      <c r="M30" s="48" t="n">
        <v>3</v>
      </c>
      <c r="N30" s="74" t="n">
        <v>79.90000000000001</v>
      </c>
      <c r="O30" s="75" t="n">
        <v>0.15</v>
      </c>
      <c r="P30" s="74">
        <f>M30*N30*(1-O30)</f>
        <v/>
      </c>
      <c r="Q30" s="74" t="n">
        <v>99</v>
      </c>
      <c r="R30" s="74">
        <f>P30-Q30</f>
        <v/>
      </c>
      <c r="S30" s="48" t="inlineStr">
        <is>
          <t>Cartão de crédito</t>
        </is>
      </c>
    </row>
    <row r="31">
      <c r="A31" s="48" t="n">
        <v>1030</v>
      </c>
      <c r="B31" s="73" t="n">
        <v>46055</v>
      </c>
      <c r="C31" s="48" t="inlineStr">
        <is>
          <t>Fev</t>
        </is>
      </c>
      <c r="D31" s="48" t="inlineStr">
        <is>
          <t>Renata Alves</t>
        </is>
      </c>
      <c r="E31" s="48" t="inlineStr">
        <is>
          <t>Fortaleza</t>
        </is>
      </c>
      <c r="F31" s="48" t="inlineStr">
        <is>
          <t>CE</t>
        </is>
      </c>
      <c r="G31" s="48" t="inlineStr">
        <is>
          <t>Nordeste</t>
        </is>
      </c>
      <c r="H31" s="48" t="inlineStr">
        <is>
          <t>WhatsApp</t>
        </is>
      </c>
      <c r="I31" s="48" t="inlineStr">
        <is>
          <t>Elisa</t>
        </is>
      </c>
      <c r="J31" s="48" t="inlineStr">
        <is>
          <t>B05</t>
        </is>
      </c>
      <c r="K31" s="48" t="inlineStr">
        <is>
          <t>Garrafa Térmica</t>
        </is>
      </c>
      <c r="L31" s="48" t="inlineStr">
        <is>
          <t>Presentes</t>
        </is>
      </c>
      <c r="M31" s="48" t="n">
        <v>2</v>
      </c>
      <c r="N31" s="74" t="n">
        <v>79.90000000000001</v>
      </c>
      <c r="O31" s="75" t="n">
        <v>0</v>
      </c>
      <c r="P31" s="74">
        <f>M31*N31*(1-O31)</f>
        <v/>
      </c>
      <c r="Q31" s="74" t="n">
        <v>66</v>
      </c>
      <c r="R31" s="74">
        <f>P31-Q31</f>
        <v/>
      </c>
      <c r="S31" s="48" t="inlineStr">
        <is>
          <t>Boleto</t>
        </is>
      </c>
    </row>
    <row r="32">
      <c r="A32" s="48" t="n">
        <v>1031</v>
      </c>
      <c r="B32" s="73" t="n">
        <v>46057</v>
      </c>
      <c r="C32" s="48" t="inlineStr">
        <is>
          <t>Fev</t>
        </is>
      </c>
      <c r="D32" s="48" t="inlineStr">
        <is>
          <t>Pedro Souza</t>
        </is>
      </c>
      <c r="E32" s="48" t="inlineStr">
        <is>
          <t>Belo Horizonte</t>
        </is>
      </c>
      <c r="F32" s="48" t="inlineStr">
        <is>
          <t>MG</t>
        </is>
      </c>
      <c r="G32" s="48" t="inlineStr">
        <is>
          <t>Sudeste</t>
        </is>
      </c>
      <c r="H32" s="48" t="inlineStr">
        <is>
          <t>WhatsApp</t>
        </is>
      </c>
      <c r="I32" s="48" t="inlineStr">
        <is>
          <t>Ana</t>
        </is>
      </c>
      <c r="J32" s="48" t="inlineStr">
        <is>
          <t>B02</t>
        </is>
      </c>
      <c r="K32" s="48" t="inlineStr">
        <is>
          <t>Kit Degustação</t>
        </is>
      </c>
      <c r="L32" s="48" t="inlineStr">
        <is>
          <t>Café e Bebidas</t>
        </is>
      </c>
      <c r="M32" s="48" t="n">
        <v>1</v>
      </c>
      <c r="N32" s="74" t="n">
        <v>89.90000000000001</v>
      </c>
      <c r="O32" s="75" t="n">
        <v>0</v>
      </c>
      <c r="P32" s="74">
        <f>M32*N32*(1-O32)</f>
        <v/>
      </c>
      <c r="Q32" s="74" t="n">
        <v>41</v>
      </c>
      <c r="R32" s="74">
        <f>P32-Q32</f>
        <v/>
      </c>
      <c r="S32" s="48" t="inlineStr">
        <is>
          <t>Cartão de crédito</t>
        </is>
      </c>
    </row>
    <row r="33">
      <c r="A33" s="48" t="n">
        <v>1032</v>
      </c>
      <c r="B33" s="73" t="n">
        <v>46058</v>
      </c>
      <c r="C33" s="48" t="inlineStr">
        <is>
          <t>Fev</t>
        </is>
      </c>
      <c r="D33" s="48" t="inlineStr">
        <is>
          <t>Patrícia Martins</t>
        </is>
      </c>
      <c r="E33" s="48" t="inlineStr">
        <is>
          <t>Belo Horizonte</t>
        </is>
      </c>
      <c r="F33" s="48" t="inlineStr">
        <is>
          <t>MG</t>
        </is>
      </c>
      <c r="G33" s="48" t="inlineStr">
        <is>
          <t>Sudeste</t>
        </is>
      </c>
      <c r="H33" s="48" t="inlineStr">
        <is>
          <t>Loja física</t>
        </is>
      </c>
      <c r="I33" s="48" t="inlineStr">
        <is>
          <t>Elisa</t>
        </is>
      </c>
      <c r="J33" s="48" t="inlineStr">
        <is>
          <t>B04</t>
        </is>
      </c>
      <c r="K33" s="48" t="inlineStr">
        <is>
          <t>Cesta de Presente</t>
        </is>
      </c>
      <c r="L33" s="48" t="inlineStr">
        <is>
          <t>Presentes</t>
        </is>
      </c>
      <c r="M33" s="48" t="n">
        <v>2</v>
      </c>
      <c r="N33" s="74" t="n">
        <v>159</v>
      </c>
      <c r="O33" s="75" t="n">
        <v>0</v>
      </c>
      <c r="P33" s="74">
        <f>M33*N33*(1-O33)</f>
        <v/>
      </c>
      <c r="Q33" s="74" t="n">
        <v>164</v>
      </c>
      <c r="R33" s="74">
        <f>P33-Q33</f>
        <v/>
      </c>
      <c r="S33" s="48" t="inlineStr">
        <is>
          <t>Cartão de débito</t>
        </is>
      </c>
    </row>
    <row r="34">
      <c r="A34" s="48" t="n">
        <v>1033</v>
      </c>
      <c r="B34" s="73" t="n">
        <v>46059</v>
      </c>
      <c r="C34" s="48" t="inlineStr">
        <is>
          <t>Fev</t>
        </is>
      </c>
      <c r="D34" s="48" t="inlineStr">
        <is>
          <t>Patrícia Oliveira</t>
        </is>
      </c>
      <c r="E34" s="48" t="inlineStr">
        <is>
          <t>Brasília</t>
        </is>
      </c>
      <c r="F34" s="48" t="inlineStr">
        <is>
          <t>DF</t>
        </is>
      </c>
      <c r="G34" s="48" t="inlineStr">
        <is>
          <t>Centro-Oeste</t>
        </is>
      </c>
      <c r="H34" s="48" t="inlineStr">
        <is>
          <t>WhatsApp</t>
        </is>
      </c>
      <c r="I34" s="48" t="inlineStr">
        <is>
          <t>Bruno</t>
        </is>
      </c>
      <c r="J34" s="48" t="inlineStr">
        <is>
          <t>B07</t>
        </is>
      </c>
      <c r="K34" s="48" t="inlineStr">
        <is>
          <t>Caderno Artesanal</t>
        </is>
      </c>
      <c r="L34" s="48" t="inlineStr">
        <is>
          <t>Papelaria</t>
        </is>
      </c>
      <c r="M34" s="48" t="n">
        <v>4</v>
      </c>
      <c r="N34" s="74" t="n">
        <v>34.9</v>
      </c>
      <c r="O34" s="75" t="n">
        <v>0.1</v>
      </c>
      <c r="P34" s="74">
        <f>M34*N34*(1-O34)</f>
        <v/>
      </c>
      <c r="Q34" s="74" t="n">
        <v>48</v>
      </c>
      <c r="R34" s="74">
        <f>P34-Q34</f>
        <v/>
      </c>
      <c r="S34" s="48" t="inlineStr">
        <is>
          <t>Cartão de crédito</t>
        </is>
      </c>
    </row>
    <row r="35">
      <c r="A35" s="48" t="n">
        <v>1034</v>
      </c>
      <c r="B35" s="73" t="n">
        <v>46059</v>
      </c>
      <c r="C35" s="48" t="inlineStr">
        <is>
          <t>Fev</t>
        </is>
      </c>
      <c r="D35" s="48" t="inlineStr">
        <is>
          <t>Thiago Oliveira</t>
        </is>
      </c>
      <c r="E35" s="48" t="inlineStr">
        <is>
          <t>Belo Horizonte</t>
        </is>
      </c>
      <c r="F35" s="48" t="inlineStr">
        <is>
          <t>MG</t>
        </is>
      </c>
      <c r="G35" s="48" t="inlineStr">
        <is>
          <t>Sudeste</t>
        </is>
      </c>
      <c r="H35" s="48" t="inlineStr">
        <is>
          <t>Loja física</t>
        </is>
      </c>
      <c r="I35" s="48" t="inlineStr">
        <is>
          <t>Carla</t>
        </is>
      </c>
      <c r="J35" s="48" t="inlineStr">
        <is>
          <t>B03</t>
        </is>
      </c>
      <c r="K35" s="48" t="inlineStr">
        <is>
          <t>Caneca Personalizada</t>
        </is>
      </c>
      <c r="L35" s="48" t="inlineStr">
        <is>
          <t>Presentes</t>
        </is>
      </c>
      <c r="M35" s="48" t="n">
        <v>1</v>
      </c>
      <c r="N35" s="74" t="n">
        <v>39.9</v>
      </c>
      <c r="O35" s="75" t="n">
        <v>0</v>
      </c>
      <c r="P35" s="74">
        <f>M35*N35*(1-O35)</f>
        <v/>
      </c>
      <c r="Q35" s="74" t="n">
        <v>14.5</v>
      </c>
      <c r="R35" s="74">
        <f>P35-Q35</f>
        <v/>
      </c>
      <c r="S35" s="48" t="inlineStr">
        <is>
          <t>Pix</t>
        </is>
      </c>
    </row>
    <row r="36">
      <c r="A36" s="48" t="n">
        <v>1035</v>
      </c>
      <c r="B36" s="73" t="n">
        <v>46060</v>
      </c>
      <c r="C36" s="48" t="inlineStr">
        <is>
          <t>Fev</t>
        </is>
      </c>
      <c r="D36" s="48" t="inlineStr">
        <is>
          <t>Felipe Alves</t>
        </is>
      </c>
      <c r="E36" s="48" t="inlineStr">
        <is>
          <t>Campinas</t>
        </is>
      </c>
      <c r="F36" s="48" t="inlineStr">
        <is>
          <t>SP</t>
        </is>
      </c>
      <c r="G36" s="48" t="inlineStr">
        <is>
          <t>Sudeste</t>
        </is>
      </c>
      <c r="H36" s="48" t="inlineStr">
        <is>
          <t>WhatsApp</t>
        </is>
      </c>
      <c r="I36" s="48" t="inlineStr">
        <is>
          <t>Bruno</t>
        </is>
      </c>
      <c r="J36" s="48" t="inlineStr">
        <is>
          <t>B01</t>
        </is>
      </c>
      <c r="K36" s="48" t="inlineStr">
        <is>
          <t>Café em Grãos 500g</t>
        </is>
      </c>
      <c r="L36" s="48" t="inlineStr">
        <is>
          <t>Café e Bebidas</t>
        </is>
      </c>
      <c r="M36" s="48" t="n">
        <v>1</v>
      </c>
      <c r="N36" s="74" t="n">
        <v>49.9</v>
      </c>
      <c r="O36" s="75" t="n">
        <v>0.05</v>
      </c>
      <c r="P36" s="74">
        <f>M36*N36*(1-O36)</f>
        <v/>
      </c>
      <c r="Q36" s="74" t="n">
        <v>22</v>
      </c>
      <c r="R36" s="74">
        <f>P36-Q36</f>
        <v/>
      </c>
      <c r="S36" s="48" t="inlineStr">
        <is>
          <t>Pix</t>
        </is>
      </c>
    </row>
    <row r="37">
      <c r="A37" s="48" t="n">
        <v>1036</v>
      </c>
      <c r="B37" s="73" t="n">
        <v>46060</v>
      </c>
      <c r="C37" s="48" t="inlineStr">
        <is>
          <t>Fev</t>
        </is>
      </c>
      <c r="D37" s="48" t="inlineStr">
        <is>
          <t>Diego Silva</t>
        </is>
      </c>
      <c r="E37" s="48" t="inlineStr">
        <is>
          <t>Salvador</t>
        </is>
      </c>
      <c r="F37" s="48" t="inlineStr">
        <is>
          <t>BA</t>
        </is>
      </c>
      <c r="G37" s="48" t="inlineStr">
        <is>
          <t>Nordeste</t>
        </is>
      </c>
      <c r="H37" s="48" t="inlineStr">
        <is>
          <t>Instagram</t>
        </is>
      </c>
      <c r="I37" s="48" t="inlineStr">
        <is>
          <t>Bruno</t>
        </is>
      </c>
      <c r="J37" s="48" t="inlineStr">
        <is>
          <t>B06</t>
        </is>
      </c>
      <c r="K37" s="48" t="inlineStr">
        <is>
          <t>Agenda 2027</t>
        </is>
      </c>
      <c r="L37" s="48" t="inlineStr">
        <is>
          <t>Papelaria</t>
        </is>
      </c>
      <c r="M37" s="48" t="n">
        <v>1</v>
      </c>
      <c r="N37" s="74" t="n">
        <v>59.9</v>
      </c>
      <c r="O37" s="75" t="n">
        <v>0.05</v>
      </c>
      <c r="P37" s="74">
        <f>M37*N37*(1-O37)</f>
        <v/>
      </c>
      <c r="Q37" s="74" t="n">
        <v>22</v>
      </c>
      <c r="R37" s="74">
        <f>P37-Q37</f>
        <v/>
      </c>
      <c r="S37" s="48" t="inlineStr">
        <is>
          <t>Cartão de débito</t>
        </is>
      </c>
    </row>
    <row r="38">
      <c r="A38" s="48" t="n">
        <v>1037</v>
      </c>
      <c r="B38" s="73" t="n">
        <v>46061</v>
      </c>
      <c r="C38" s="48" t="inlineStr">
        <is>
          <t>Fev</t>
        </is>
      </c>
      <c r="D38" s="48" t="inlineStr">
        <is>
          <t>Larissa Lima</t>
        </is>
      </c>
      <c r="E38" s="48" t="inlineStr">
        <is>
          <t>Rio de Janeiro</t>
        </is>
      </c>
      <c r="F38" s="48" t="inlineStr">
        <is>
          <t>RJ</t>
        </is>
      </c>
      <c r="G38" s="48" t="inlineStr">
        <is>
          <t>Sudeste</t>
        </is>
      </c>
      <c r="H38" s="48" t="inlineStr">
        <is>
          <t>Site</t>
        </is>
      </c>
      <c r="I38" s="48" t="inlineStr">
        <is>
          <t>Elisa</t>
        </is>
      </c>
      <c r="J38" s="48" t="inlineStr">
        <is>
          <t>B04</t>
        </is>
      </c>
      <c r="K38" s="48" t="inlineStr">
        <is>
          <t>Cesta de Presente</t>
        </is>
      </c>
      <c r="L38" s="48" t="inlineStr">
        <is>
          <t>Presentes</t>
        </is>
      </c>
      <c r="M38" s="48" t="n">
        <v>6</v>
      </c>
      <c r="N38" s="74" t="n">
        <v>159</v>
      </c>
      <c r="O38" s="75" t="n">
        <v>0.1</v>
      </c>
      <c r="P38" s="74">
        <f>M38*N38*(1-O38)</f>
        <v/>
      </c>
      <c r="Q38" s="74" t="n">
        <v>492</v>
      </c>
      <c r="R38" s="74">
        <f>P38-Q38</f>
        <v/>
      </c>
      <c r="S38" s="48" t="inlineStr">
        <is>
          <t>Cartão de débito</t>
        </is>
      </c>
    </row>
    <row r="39">
      <c r="A39" s="48" t="n">
        <v>1038</v>
      </c>
      <c r="B39" s="73" t="n">
        <v>46062</v>
      </c>
      <c r="C39" s="48" t="inlineStr">
        <is>
          <t>Fev</t>
        </is>
      </c>
      <c r="D39" s="48" t="inlineStr">
        <is>
          <t>Gustavo Costa</t>
        </is>
      </c>
      <c r="E39" s="48" t="inlineStr">
        <is>
          <t>Belo Horizonte</t>
        </is>
      </c>
      <c r="F39" s="48" t="inlineStr">
        <is>
          <t>MG</t>
        </is>
      </c>
      <c r="G39" s="48" t="inlineStr">
        <is>
          <t>Sudeste</t>
        </is>
      </c>
      <c r="H39" s="48" t="inlineStr">
        <is>
          <t>WhatsApp</t>
        </is>
      </c>
      <c r="I39" s="48" t="inlineStr">
        <is>
          <t>Bruno</t>
        </is>
      </c>
      <c r="J39" s="48" t="inlineStr">
        <is>
          <t>B01</t>
        </is>
      </c>
      <c r="K39" s="48" t="inlineStr">
        <is>
          <t>Café em Grãos 500g</t>
        </is>
      </c>
      <c r="L39" s="48" t="inlineStr">
        <is>
          <t>Café e Bebidas</t>
        </is>
      </c>
      <c r="M39" s="48" t="n">
        <v>1</v>
      </c>
      <c r="N39" s="74" t="n">
        <v>49.9</v>
      </c>
      <c r="O39" s="75" t="n">
        <v>0.15</v>
      </c>
      <c r="P39" s="74">
        <f>M39*N39*(1-O39)</f>
        <v/>
      </c>
      <c r="Q39" s="74" t="n">
        <v>22</v>
      </c>
      <c r="R39" s="74">
        <f>P39-Q39</f>
        <v/>
      </c>
      <c r="S39" s="48" t="inlineStr">
        <is>
          <t>Pix</t>
        </is>
      </c>
    </row>
    <row r="40">
      <c r="A40" s="48" t="n">
        <v>1039</v>
      </c>
      <c r="B40" s="73" t="n">
        <v>46062</v>
      </c>
      <c r="C40" s="48" t="inlineStr">
        <is>
          <t>Fev</t>
        </is>
      </c>
      <c r="D40" s="48" t="inlineStr">
        <is>
          <t>Patrícia Martins</t>
        </is>
      </c>
      <c r="E40" s="48" t="inlineStr">
        <is>
          <t>Belo Horizonte</t>
        </is>
      </c>
      <c r="F40" s="48" t="inlineStr">
        <is>
          <t>MG</t>
        </is>
      </c>
      <c r="G40" s="48" t="inlineStr">
        <is>
          <t>Sudeste</t>
        </is>
      </c>
      <c r="H40" s="48" t="inlineStr">
        <is>
          <t>WhatsApp</t>
        </is>
      </c>
      <c r="I40" s="48" t="inlineStr">
        <is>
          <t>Elisa</t>
        </is>
      </c>
      <c r="J40" s="48" t="inlineStr">
        <is>
          <t>B01</t>
        </is>
      </c>
      <c r="K40" s="48" t="inlineStr">
        <is>
          <t>Café em Grãos 500g</t>
        </is>
      </c>
      <c r="L40" s="48" t="inlineStr">
        <is>
          <t>Café e Bebidas</t>
        </is>
      </c>
      <c r="M40" s="48" t="n">
        <v>1</v>
      </c>
      <c r="N40" s="74" t="n">
        <v>49.9</v>
      </c>
      <c r="O40" s="75" t="n">
        <v>0.1</v>
      </c>
      <c r="P40" s="74">
        <f>M40*N40*(1-O40)</f>
        <v/>
      </c>
      <c r="Q40" s="74" t="n">
        <v>22</v>
      </c>
      <c r="R40" s="74">
        <f>P40-Q40</f>
        <v/>
      </c>
      <c r="S40" s="48" t="inlineStr">
        <is>
          <t>Cartão de crédito</t>
        </is>
      </c>
    </row>
    <row r="41">
      <c r="A41" s="48" t="n">
        <v>1040</v>
      </c>
      <c r="B41" s="73" t="n">
        <v>46062</v>
      </c>
      <c r="C41" s="48" t="inlineStr">
        <is>
          <t>Fev</t>
        </is>
      </c>
      <c r="D41" s="48" t="inlineStr">
        <is>
          <t>Carlos Ribeiro</t>
        </is>
      </c>
      <c r="E41" s="48" t="inlineStr">
        <is>
          <t>Porto Alegre</t>
        </is>
      </c>
      <c r="F41" s="48" t="inlineStr">
        <is>
          <t>RS</t>
        </is>
      </c>
      <c r="G41" s="48" t="inlineStr">
        <is>
          <t>Sul</t>
        </is>
      </c>
      <c r="H41" s="48" t="inlineStr">
        <is>
          <t>Loja física</t>
        </is>
      </c>
      <c r="I41" s="48" t="inlineStr">
        <is>
          <t>Bruno</t>
        </is>
      </c>
      <c r="J41" s="48" t="inlineStr">
        <is>
          <t>B02</t>
        </is>
      </c>
      <c r="K41" s="48" t="inlineStr">
        <is>
          <t>Kit Degustação</t>
        </is>
      </c>
      <c r="L41" s="48" t="inlineStr">
        <is>
          <t>Café e Bebidas</t>
        </is>
      </c>
      <c r="M41" s="48" t="n">
        <v>3</v>
      </c>
      <c r="N41" s="74" t="n">
        <v>89.90000000000001</v>
      </c>
      <c r="O41" s="75" t="n">
        <v>0.05</v>
      </c>
      <c r="P41" s="74">
        <f>M41*N41*(1-O41)</f>
        <v/>
      </c>
      <c r="Q41" s="74" t="n">
        <v>123</v>
      </c>
      <c r="R41" s="74">
        <f>P41-Q41</f>
        <v/>
      </c>
      <c r="S41" s="48" t="inlineStr">
        <is>
          <t>Boleto</t>
        </is>
      </c>
    </row>
    <row r="42">
      <c r="A42" s="48" t="n">
        <v>1041</v>
      </c>
      <c r="B42" s="73" t="n">
        <v>46063</v>
      </c>
      <c r="C42" s="48" t="inlineStr">
        <is>
          <t>Fev</t>
        </is>
      </c>
      <c r="D42" s="48" t="inlineStr">
        <is>
          <t>João Lima</t>
        </is>
      </c>
      <c r="E42" s="48" t="inlineStr">
        <is>
          <t>Rio de Janeiro</t>
        </is>
      </c>
      <c r="F42" s="48" t="inlineStr">
        <is>
          <t>RJ</t>
        </is>
      </c>
      <c r="G42" s="48" t="inlineStr">
        <is>
          <t>Sudeste</t>
        </is>
      </c>
      <c r="H42" s="48" t="inlineStr">
        <is>
          <t>WhatsApp</t>
        </is>
      </c>
      <c r="I42" s="48" t="inlineStr">
        <is>
          <t>Diego</t>
        </is>
      </c>
      <c r="J42" s="48" t="inlineStr">
        <is>
          <t>B05</t>
        </is>
      </c>
      <c r="K42" s="48" t="inlineStr">
        <is>
          <t>Garrafa Térmica</t>
        </is>
      </c>
      <c r="L42" s="48" t="inlineStr">
        <is>
          <t>Presentes</t>
        </is>
      </c>
      <c r="M42" s="48" t="n">
        <v>2</v>
      </c>
      <c r="N42" s="74" t="n">
        <v>79.90000000000001</v>
      </c>
      <c r="O42" s="75" t="n">
        <v>0</v>
      </c>
      <c r="P42" s="74">
        <f>M42*N42*(1-O42)</f>
        <v/>
      </c>
      <c r="Q42" s="74" t="n">
        <v>66</v>
      </c>
      <c r="R42" s="74">
        <f>P42-Q42</f>
        <v/>
      </c>
      <c r="S42" s="48" t="inlineStr">
        <is>
          <t>Pix</t>
        </is>
      </c>
    </row>
    <row r="43">
      <c r="A43" s="48" t="n">
        <v>1042</v>
      </c>
      <c r="B43" s="73" t="n">
        <v>46063</v>
      </c>
      <c r="C43" s="48" t="inlineStr">
        <is>
          <t>Fev</t>
        </is>
      </c>
      <c r="D43" s="48" t="inlineStr">
        <is>
          <t>Diego Silva</t>
        </is>
      </c>
      <c r="E43" s="48" t="inlineStr">
        <is>
          <t>Salvador</t>
        </is>
      </c>
      <c r="F43" s="48" t="inlineStr">
        <is>
          <t>BA</t>
        </is>
      </c>
      <c r="G43" s="48" t="inlineStr">
        <is>
          <t>Nordeste</t>
        </is>
      </c>
      <c r="H43" s="48" t="inlineStr">
        <is>
          <t>Site</t>
        </is>
      </c>
      <c r="I43" s="48" t="inlineStr">
        <is>
          <t>Carla</t>
        </is>
      </c>
      <c r="J43" s="48" t="inlineStr">
        <is>
          <t>B06</t>
        </is>
      </c>
      <c r="K43" s="48" t="inlineStr">
        <is>
          <t>Agenda 2027</t>
        </is>
      </c>
      <c r="L43" s="48" t="inlineStr">
        <is>
          <t>Papelaria</t>
        </is>
      </c>
      <c r="M43" s="48" t="n">
        <v>2</v>
      </c>
      <c r="N43" s="74" t="n">
        <v>59.9</v>
      </c>
      <c r="O43" s="75" t="n">
        <v>0</v>
      </c>
      <c r="P43" s="74">
        <f>M43*N43*(1-O43)</f>
        <v/>
      </c>
      <c r="Q43" s="74" t="n">
        <v>44</v>
      </c>
      <c r="R43" s="74">
        <f>P43-Q43</f>
        <v/>
      </c>
      <c r="S43" s="48" t="inlineStr">
        <is>
          <t>Pix</t>
        </is>
      </c>
    </row>
    <row r="44">
      <c r="A44" s="48" t="n">
        <v>1043</v>
      </c>
      <c r="B44" s="73" t="n">
        <v>46068</v>
      </c>
      <c r="C44" s="48" t="inlineStr">
        <is>
          <t>Fev</t>
        </is>
      </c>
      <c r="D44" s="48" t="inlineStr">
        <is>
          <t>Lucas Oliveira</t>
        </is>
      </c>
      <c r="E44" s="48" t="inlineStr">
        <is>
          <t>Fortaleza</t>
        </is>
      </c>
      <c r="F44" s="48" t="inlineStr">
        <is>
          <t>CE</t>
        </is>
      </c>
      <c r="G44" s="48" t="inlineStr">
        <is>
          <t>Nordeste</t>
        </is>
      </c>
      <c r="H44" s="48" t="inlineStr">
        <is>
          <t>Site</t>
        </is>
      </c>
      <c r="I44" s="48" t="inlineStr">
        <is>
          <t>Carla</t>
        </is>
      </c>
      <c r="J44" s="48" t="inlineStr">
        <is>
          <t>B06</t>
        </is>
      </c>
      <c r="K44" s="48" t="inlineStr">
        <is>
          <t>Agenda 2027</t>
        </is>
      </c>
      <c r="L44" s="48" t="inlineStr">
        <is>
          <t>Papelaria</t>
        </is>
      </c>
      <c r="M44" s="48" t="n">
        <v>4</v>
      </c>
      <c r="N44" s="74" t="n">
        <v>59.9</v>
      </c>
      <c r="O44" s="75" t="n">
        <v>0.1</v>
      </c>
      <c r="P44" s="74">
        <f>M44*N44*(1-O44)</f>
        <v/>
      </c>
      <c r="Q44" s="74" t="n">
        <v>88</v>
      </c>
      <c r="R44" s="74">
        <f>P44-Q44</f>
        <v/>
      </c>
      <c r="S44" s="48" t="inlineStr">
        <is>
          <t>Pix</t>
        </is>
      </c>
    </row>
    <row r="45">
      <c r="A45" s="48" t="n">
        <v>1044</v>
      </c>
      <c r="B45" s="73" t="n">
        <v>46068</v>
      </c>
      <c r="C45" s="48" t="inlineStr">
        <is>
          <t>Fev</t>
        </is>
      </c>
      <c r="D45" s="48" t="inlineStr">
        <is>
          <t>Bruno Oliveira</t>
        </is>
      </c>
      <c r="E45" s="48" t="inlineStr">
        <is>
          <t>Belo Horizonte</t>
        </is>
      </c>
      <c r="F45" s="48" t="inlineStr">
        <is>
          <t>MG</t>
        </is>
      </c>
      <c r="G45" s="48" t="inlineStr">
        <is>
          <t>Sudeste</t>
        </is>
      </c>
      <c r="H45" s="48" t="inlineStr">
        <is>
          <t>Site</t>
        </is>
      </c>
      <c r="I45" s="48" t="inlineStr">
        <is>
          <t>Carla</t>
        </is>
      </c>
      <c r="J45" s="48" t="inlineStr">
        <is>
          <t>B01</t>
        </is>
      </c>
      <c r="K45" s="48" t="inlineStr">
        <is>
          <t>Café em Grãos 500g</t>
        </is>
      </c>
      <c r="L45" s="48" t="inlineStr">
        <is>
          <t>Café e Bebidas</t>
        </is>
      </c>
      <c r="M45" s="48" t="n">
        <v>2</v>
      </c>
      <c r="N45" s="74" t="n">
        <v>49.9</v>
      </c>
      <c r="O45" s="75" t="n">
        <v>0</v>
      </c>
      <c r="P45" s="74">
        <f>M45*N45*(1-O45)</f>
        <v/>
      </c>
      <c r="Q45" s="74" t="n">
        <v>44</v>
      </c>
      <c r="R45" s="74">
        <f>P45-Q45</f>
        <v/>
      </c>
      <c r="S45" s="48" t="inlineStr">
        <is>
          <t>Cartão de crédito</t>
        </is>
      </c>
    </row>
    <row r="46">
      <c r="A46" s="48" t="n">
        <v>1045</v>
      </c>
      <c r="B46" s="73" t="n">
        <v>46068</v>
      </c>
      <c r="C46" s="48" t="inlineStr">
        <is>
          <t>Fev</t>
        </is>
      </c>
      <c r="D46" s="48" t="inlineStr">
        <is>
          <t>Thiago Oliveira</t>
        </is>
      </c>
      <c r="E46" s="48" t="inlineStr">
        <is>
          <t>Belo Horizonte</t>
        </is>
      </c>
      <c r="F46" s="48" t="inlineStr">
        <is>
          <t>MG</t>
        </is>
      </c>
      <c r="G46" s="48" t="inlineStr">
        <is>
          <t>Sudeste</t>
        </is>
      </c>
      <c r="H46" s="48" t="inlineStr">
        <is>
          <t>Instagram</t>
        </is>
      </c>
      <c r="I46" s="48" t="inlineStr">
        <is>
          <t>Carla</t>
        </is>
      </c>
      <c r="J46" s="48" t="inlineStr">
        <is>
          <t>B01</t>
        </is>
      </c>
      <c r="K46" s="48" t="inlineStr">
        <is>
          <t>Café em Grãos 500g</t>
        </is>
      </c>
      <c r="L46" s="48" t="inlineStr">
        <is>
          <t>Café e Bebidas</t>
        </is>
      </c>
      <c r="M46" s="48" t="n">
        <v>2</v>
      </c>
      <c r="N46" s="74" t="n">
        <v>49.9</v>
      </c>
      <c r="O46" s="75" t="n">
        <v>0</v>
      </c>
      <c r="P46" s="74">
        <f>M46*N46*(1-O46)</f>
        <v/>
      </c>
      <c r="Q46" s="74" t="n">
        <v>44</v>
      </c>
      <c r="R46" s="74">
        <f>P46-Q46</f>
        <v/>
      </c>
      <c r="S46" s="48" t="inlineStr">
        <is>
          <t>Cartão de crédito</t>
        </is>
      </c>
    </row>
    <row r="47">
      <c r="A47" s="48" t="n">
        <v>1046</v>
      </c>
      <c r="B47" s="73" t="n">
        <v>46071</v>
      </c>
      <c r="C47" s="48" t="inlineStr">
        <is>
          <t>Fev</t>
        </is>
      </c>
      <c r="D47" s="48" t="inlineStr">
        <is>
          <t>Aline Martins</t>
        </is>
      </c>
      <c r="E47" s="48" t="inlineStr">
        <is>
          <t>Brasília</t>
        </is>
      </c>
      <c r="F47" s="48" t="inlineStr">
        <is>
          <t>DF</t>
        </is>
      </c>
      <c r="G47" s="48" t="inlineStr">
        <is>
          <t>Centro-Oeste</t>
        </is>
      </c>
      <c r="H47" s="48" t="inlineStr">
        <is>
          <t>Site</t>
        </is>
      </c>
      <c r="I47" s="48" t="inlineStr">
        <is>
          <t>Diego</t>
        </is>
      </c>
      <c r="J47" s="48" t="inlineStr">
        <is>
          <t>B02</t>
        </is>
      </c>
      <c r="K47" s="48" t="inlineStr">
        <is>
          <t>Kit Degustação</t>
        </is>
      </c>
      <c r="L47" s="48" t="inlineStr">
        <is>
          <t>Café e Bebidas</t>
        </is>
      </c>
      <c r="M47" s="48" t="n">
        <v>10</v>
      </c>
      <c r="N47" s="74" t="n">
        <v>89.90000000000001</v>
      </c>
      <c r="O47" s="75" t="n">
        <v>0</v>
      </c>
      <c r="P47" s="74">
        <f>M47*N47*(1-O47)</f>
        <v/>
      </c>
      <c r="Q47" s="74" t="n">
        <v>410</v>
      </c>
      <c r="R47" s="74">
        <f>P47-Q47</f>
        <v/>
      </c>
      <c r="S47" s="48" t="inlineStr">
        <is>
          <t>Pix</t>
        </is>
      </c>
    </row>
    <row r="48">
      <c r="A48" s="48" t="n">
        <v>1047</v>
      </c>
      <c r="B48" s="73" t="n">
        <v>46071</v>
      </c>
      <c r="C48" s="48" t="inlineStr">
        <is>
          <t>Fev</t>
        </is>
      </c>
      <c r="D48" s="48" t="inlineStr">
        <is>
          <t>Renata Lima</t>
        </is>
      </c>
      <c r="E48" s="48" t="inlineStr">
        <is>
          <t>São Paulo</t>
        </is>
      </c>
      <c r="F48" s="48" t="inlineStr">
        <is>
          <t>SP</t>
        </is>
      </c>
      <c r="G48" s="48" t="inlineStr">
        <is>
          <t>Sudeste</t>
        </is>
      </c>
      <c r="H48" s="48" t="inlineStr">
        <is>
          <t>Instagram</t>
        </is>
      </c>
      <c r="I48" s="48" t="inlineStr">
        <is>
          <t>Elisa</t>
        </is>
      </c>
      <c r="J48" s="48" t="inlineStr">
        <is>
          <t>B02</t>
        </is>
      </c>
      <c r="K48" s="48" t="inlineStr">
        <is>
          <t>Kit Degustação</t>
        </is>
      </c>
      <c r="L48" s="48" t="inlineStr">
        <is>
          <t>Café e Bebidas</t>
        </is>
      </c>
      <c r="M48" s="48" t="n">
        <v>1</v>
      </c>
      <c r="N48" s="74" t="n">
        <v>89.90000000000001</v>
      </c>
      <c r="O48" s="75" t="n">
        <v>0</v>
      </c>
      <c r="P48" s="74">
        <f>M48*N48*(1-O48)</f>
        <v/>
      </c>
      <c r="Q48" s="74" t="n">
        <v>41</v>
      </c>
      <c r="R48" s="74">
        <f>P48-Q48</f>
        <v/>
      </c>
      <c r="S48" s="48" t="inlineStr">
        <is>
          <t>Pix</t>
        </is>
      </c>
    </row>
    <row r="49">
      <c r="A49" s="48" t="n">
        <v>1048</v>
      </c>
      <c r="B49" s="73" t="n">
        <v>46071</v>
      </c>
      <c r="C49" s="48" t="inlineStr">
        <is>
          <t>Fev</t>
        </is>
      </c>
      <c r="D49" s="48" t="inlineStr">
        <is>
          <t>Pedro Souza</t>
        </is>
      </c>
      <c r="E49" s="48" t="inlineStr">
        <is>
          <t>Belo Horizonte</t>
        </is>
      </c>
      <c r="F49" s="48" t="inlineStr">
        <is>
          <t>MG</t>
        </is>
      </c>
      <c r="G49" s="48" t="inlineStr">
        <is>
          <t>Sudeste</t>
        </is>
      </c>
      <c r="H49" s="48" t="inlineStr">
        <is>
          <t>WhatsApp</t>
        </is>
      </c>
      <c r="I49" s="48" t="inlineStr">
        <is>
          <t>Carla</t>
        </is>
      </c>
      <c r="J49" s="48" t="inlineStr">
        <is>
          <t>B01</t>
        </is>
      </c>
      <c r="K49" s="48" t="inlineStr">
        <is>
          <t>Café em Grãos 500g</t>
        </is>
      </c>
      <c r="L49" s="48" t="inlineStr">
        <is>
          <t>Café e Bebidas</t>
        </is>
      </c>
      <c r="M49" s="48" t="n">
        <v>3</v>
      </c>
      <c r="N49" s="74" t="n">
        <v>49.9</v>
      </c>
      <c r="O49" s="75" t="n">
        <v>0.1</v>
      </c>
      <c r="P49" s="74">
        <f>M49*N49*(1-O49)</f>
        <v/>
      </c>
      <c r="Q49" s="74" t="n">
        <v>66</v>
      </c>
      <c r="R49" s="74">
        <f>P49-Q49</f>
        <v/>
      </c>
      <c r="S49" s="48" t="inlineStr">
        <is>
          <t>Boleto</t>
        </is>
      </c>
    </row>
    <row r="50">
      <c r="A50" s="48" t="n">
        <v>1049</v>
      </c>
      <c r="B50" s="73" t="n">
        <v>46071</v>
      </c>
      <c r="C50" s="48" t="inlineStr">
        <is>
          <t>Fev</t>
        </is>
      </c>
      <c r="D50" s="48" t="inlineStr">
        <is>
          <t>Diego Alves</t>
        </is>
      </c>
      <c r="E50" s="48" t="inlineStr">
        <is>
          <t>Rio de Janeiro</t>
        </is>
      </c>
      <c r="F50" s="48" t="inlineStr">
        <is>
          <t>RJ</t>
        </is>
      </c>
      <c r="G50" s="48" t="inlineStr">
        <is>
          <t>Sudeste</t>
        </is>
      </c>
      <c r="H50" s="48" t="inlineStr">
        <is>
          <t>Loja física</t>
        </is>
      </c>
      <c r="I50" s="48" t="inlineStr">
        <is>
          <t>Bruno</t>
        </is>
      </c>
      <c r="J50" s="48" t="inlineStr">
        <is>
          <t>B09</t>
        </is>
      </c>
      <c r="K50" s="48" t="inlineStr">
        <is>
          <t>Moletom</t>
        </is>
      </c>
      <c r="L50" s="48" t="inlineStr">
        <is>
          <t>Vestuário</t>
        </is>
      </c>
      <c r="M50" s="48" t="n">
        <v>1</v>
      </c>
      <c r="N50" s="74" t="n">
        <v>139.9</v>
      </c>
      <c r="O50" s="75" t="n">
        <v>0.05</v>
      </c>
      <c r="P50" s="74">
        <f>M50*N50*(1-O50)</f>
        <v/>
      </c>
      <c r="Q50" s="74" t="n">
        <v>62</v>
      </c>
      <c r="R50" s="74">
        <f>P50-Q50</f>
        <v/>
      </c>
      <c r="S50" s="48" t="inlineStr">
        <is>
          <t>Pix</t>
        </is>
      </c>
    </row>
    <row r="51">
      <c r="A51" s="48" t="n">
        <v>1050</v>
      </c>
      <c r="B51" s="73" t="n">
        <v>46071</v>
      </c>
      <c r="C51" s="48" t="inlineStr">
        <is>
          <t>Fev</t>
        </is>
      </c>
      <c r="D51" s="48" t="inlineStr">
        <is>
          <t>Felipe Alves</t>
        </is>
      </c>
      <c r="E51" s="48" t="inlineStr">
        <is>
          <t>Campinas</t>
        </is>
      </c>
      <c r="F51" s="48" t="inlineStr">
        <is>
          <t>SP</t>
        </is>
      </c>
      <c r="G51" s="48" t="inlineStr">
        <is>
          <t>Sudeste</t>
        </is>
      </c>
      <c r="H51" s="48" t="inlineStr">
        <is>
          <t>Site</t>
        </is>
      </c>
      <c r="I51" s="48" t="inlineStr">
        <is>
          <t>Ana</t>
        </is>
      </c>
      <c r="J51" s="48" t="inlineStr">
        <is>
          <t>B06</t>
        </is>
      </c>
      <c r="K51" s="48" t="inlineStr">
        <is>
          <t>Agenda 2027</t>
        </is>
      </c>
      <c r="L51" s="48" t="inlineStr">
        <is>
          <t>Papelaria</t>
        </is>
      </c>
      <c r="M51" s="48" t="n">
        <v>4</v>
      </c>
      <c r="N51" s="74" t="n">
        <v>59.9</v>
      </c>
      <c r="O51" s="75" t="n">
        <v>0</v>
      </c>
      <c r="P51" s="74">
        <f>M51*N51*(1-O51)</f>
        <v/>
      </c>
      <c r="Q51" s="74" t="n">
        <v>88</v>
      </c>
      <c r="R51" s="74">
        <f>P51-Q51</f>
        <v/>
      </c>
      <c r="S51" s="48" t="inlineStr">
        <is>
          <t>Cartão de débito</t>
        </is>
      </c>
    </row>
    <row r="52">
      <c r="A52" s="48" t="n">
        <v>1051</v>
      </c>
      <c r="B52" s="73" t="n">
        <v>46072</v>
      </c>
      <c r="C52" s="48" t="inlineStr">
        <is>
          <t>Fev</t>
        </is>
      </c>
      <c r="D52" s="48" t="inlineStr">
        <is>
          <t>Bruno Dias</t>
        </is>
      </c>
      <c r="E52" s="48" t="inlineStr">
        <is>
          <t>Belo Horizonte</t>
        </is>
      </c>
      <c r="F52" s="48" t="inlineStr">
        <is>
          <t>MG</t>
        </is>
      </c>
      <c r="G52" s="48" t="inlineStr">
        <is>
          <t>Sudeste</t>
        </is>
      </c>
      <c r="H52" s="48" t="inlineStr">
        <is>
          <t>Loja física</t>
        </is>
      </c>
      <c r="I52" s="48" t="inlineStr">
        <is>
          <t>Diego</t>
        </is>
      </c>
      <c r="J52" s="48" t="inlineStr">
        <is>
          <t>B02</t>
        </is>
      </c>
      <c r="K52" s="48" t="inlineStr">
        <is>
          <t>Kit Degustação</t>
        </is>
      </c>
      <c r="L52" s="48" t="inlineStr">
        <is>
          <t>Café e Bebidas</t>
        </is>
      </c>
      <c r="M52" s="48" t="n">
        <v>3</v>
      </c>
      <c r="N52" s="74" t="n">
        <v>89.90000000000001</v>
      </c>
      <c r="O52" s="75" t="n">
        <v>0</v>
      </c>
      <c r="P52" s="74">
        <f>M52*N52*(1-O52)</f>
        <v/>
      </c>
      <c r="Q52" s="74" t="n">
        <v>123</v>
      </c>
      <c r="R52" s="74">
        <f>P52-Q52</f>
        <v/>
      </c>
      <c r="S52" s="48" t="inlineStr">
        <is>
          <t>Cartão de crédito</t>
        </is>
      </c>
    </row>
    <row r="53">
      <c r="A53" s="48" t="n">
        <v>1052</v>
      </c>
      <c r="B53" s="73" t="n">
        <v>46072</v>
      </c>
      <c r="C53" s="48" t="inlineStr">
        <is>
          <t>Fev</t>
        </is>
      </c>
      <c r="D53" s="48" t="inlineStr">
        <is>
          <t>Larissa Pereira</t>
        </is>
      </c>
      <c r="E53" s="48" t="inlineStr">
        <is>
          <t>São Paulo</t>
        </is>
      </c>
      <c r="F53" s="48" t="inlineStr">
        <is>
          <t>SP</t>
        </is>
      </c>
      <c r="G53" s="48" t="inlineStr">
        <is>
          <t>Sudeste</t>
        </is>
      </c>
      <c r="H53" s="48" t="inlineStr">
        <is>
          <t>Instagram</t>
        </is>
      </c>
      <c r="I53" s="48" t="inlineStr">
        <is>
          <t>Diego</t>
        </is>
      </c>
      <c r="J53" s="48" t="inlineStr">
        <is>
          <t>B09</t>
        </is>
      </c>
      <c r="K53" s="48" t="inlineStr">
        <is>
          <t>Moletom</t>
        </is>
      </c>
      <c r="L53" s="48" t="inlineStr">
        <is>
          <t>Vestuário</t>
        </is>
      </c>
      <c r="M53" s="48" t="n">
        <v>1</v>
      </c>
      <c r="N53" s="74" t="n">
        <v>139.9</v>
      </c>
      <c r="O53" s="75" t="n">
        <v>0</v>
      </c>
      <c r="P53" s="74">
        <f>M53*N53*(1-O53)</f>
        <v/>
      </c>
      <c r="Q53" s="74" t="n">
        <v>62</v>
      </c>
      <c r="R53" s="74">
        <f>P53-Q53</f>
        <v/>
      </c>
      <c r="S53" s="48" t="inlineStr">
        <is>
          <t>Pix</t>
        </is>
      </c>
    </row>
    <row r="54">
      <c r="A54" s="48" t="n">
        <v>1053</v>
      </c>
      <c r="B54" s="73" t="n">
        <v>46072</v>
      </c>
      <c r="C54" s="48" t="inlineStr">
        <is>
          <t>Fev</t>
        </is>
      </c>
      <c r="D54" s="48" t="inlineStr">
        <is>
          <t>Bruno Costa</t>
        </is>
      </c>
      <c r="E54" s="48" t="inlineStr">
        <is>
          <t>São Paulo</t>
        </is>
      </c>
      <c r="F54" s="48" t="inlineStr">
        <is>
          <t>SP</t>
        </is>
      </c>
      <c r="G54" s="48" t="inlineStr">
        <is>
          <t>Sudeste</t>
        </is>
      </c>
      <c r="H54" s="48" t="inlineStr">
        <is>
          <t>WhatsApp</t>
        </is>
      </c>
      <c r="I54" s="48" t="inlineStr">
        <is>
          <t>Carla</t>
        </is>
      </c>
      <c r="J54" s="48" t="inlineStr">
        <is>
          <t>B07</t>
        </is>
      </c>
      <c r="K54" s="48" t="inlineStr">
        <is>
          <t>Caderno Artesanal</t>
        </is>
      </c>
      <c r="L54" s="48" t="inlineStr">
        <is>
          <t>Papelaria</t>
        </is>
      </c>
      <c r="M54" s="48" t="n">
        <v>2</v>
      </c>
      <c r="N54" s="74" t="n">
        <v>34.9</v>
      </c>
      <c r="O54" s="75" t="n">
        <v>0</v>
      </c>
      <c r="P54" s="74">
        <f>M54*N54*(1-O54)</f>
        <v/>
      </c>
      <c r="Q54" s="74" t="n">
        <v>24</v>
      </c>
      <c r="R54" s="74">
        <f>P54-Q54</f>
        <v/>
      </c>
      <c r="S54" s="48" t="inlineStr">
        <is>
          <t>Cartão de crédito</t>
        </is>
      </c>
    </row>
    <row r="55">
      <c r="A55" s="48" t="n">
        <v>1054</v>
      </c>
      <c r="B55" s="73" t="n">
        <v>46073</v>
      </c>
      <c r="C55" s="48" t="inlineStr">
        <is>
          <t>Fev</t>
        </is>
      </c>
      <c r="D55" s="48" t="inlineStr">
        <is>
          <t>Patrícia Oliveira</t>
        </is>
      </c>
      <c r="E55" s="48" t="inlineStr">
        <is>
          <t>Brasília</t>
        </is>
      </c>
      <c r="F55" s="48" t="inlineStr">
        <is>
          <t>DF</t>
        </is>
      </c>
      <c r="G55" s="48" t="inlineStr">
        <is>
          <t>Centro-Oeste</t>
        </is>
      </c>
      <c r="H55" s="48" t="inlineStr">
        <is>
          <t>Site</t>
        </is>
      </c>
      <c r="I55" s="48" t="inlineStr">
        <is>
          <t>Diego</t>
        </is>
      </c>
      <c r="J55" s="48" t="inlineStr">
        <is>
          <t>B01</t>
        </is>
      </c>
      <c r="K55" s="48" t="inlineStr">
        <is>
          <t>Café em Grãos 500g</t>
        </is>
      </c>
      <c r="L55" s="48" t="inlineStr">
        <is>
          <t>Café e Bebidas</t>
        </is>
      </c>
      <c r="M55" s="48" t="n">
        <v>2</v>
      </c>
      <c r="N55" s="74" t="n">
        <v>49.9</v>
      </c>
      <c r="O55" s="75" t="n">
        <v>0</v>
      </c>
      <c r="P55" s="74">
        <f>M55*N55*(1-O55)</f>
        <v/>
      </c>
      <c r="Q55" s="74" t="n">
        <v>44</v>
      </c>
      <c r="R55" s="74">
        <f>P55-Q55</f>
        <v/>
      </c>
      <c r="S55" s="48" t="inlineStr">
        <is>
          <t>Pix</t>
        </is>
      </c>
    </row>
    <row r="56">
      <c r="A56" s="48" t="n">
        <v>1055</v>
      </c>
      <c r="B56" s="73" t="n">
        <v>46074</v>
      </c>
      <c r="C56" s="48" t="inlineStr">
        <is>
          <t>Fev</t>
        </is>
      </c>
      <c r="D56" s="48" t="inlineStr">
        <is>
          <t>Renata Alves</t>
        </is>
      </c>
      <c r="E56" s="48" t="inlineStr">
        <is>
          <t>Fortaleza</t>
        </is>
      </c>
      <c r="F56" s="48" t="inlineStr">
        <is>
          <t>CE</t>
        </is>
      </c>
      <c r="G56" s="48" t="inlineStr">
        <is>
          <t>Nordeste</t>
        </is>
      </c>
      <c r="H56" s="48" t="inlineStr">
        <is>
          <t>Loja física</t>
        </is>
      </c>
      <c r="I56" s="48" t="inlineStr">
        <is>
          <t>Carla</t>
        </is>
      </c>
      <c r="J56" s="48" t="inlineStr">
        <is>
          <t>B03</t>
        </is>
      </c>
      <c r="K56" s="48" t="inlineStr">
        <is>
          <t>Caneca Personalizada</t>
        </is>
      </c>
      <c r="L56" s="48" t="inlineStr">
        <is>
          <t>Presentes</t>
        </is>
      </c>
      <c r="M56" s="48" t="n">
        <v>1</v>
      </c>
      <c r="N56" s="74" t="n">
        <v>39.9</v>
      </c>
      <c r="O56" s="75" t="n">
        <v>0</v>
      </c>
      <c r="P56" s="74">
        <f>M56*N56*(1-O56)</f>
        <v/>
      </c>
      <c r="Q56" s="74" t="n">
        <v>14.5</v>
      </c>
      <c r="R56" s="74">
        <f>P56-Q56</f>
        <v/>
      </c>
      <c r="S56" s="48" t="inlineStr">
        <is>
          <t>Pix</t>
        </is>
      </c>
    </row>
    <row r="57">
      <c r="A57" s="48" t="n">
        <v>1056</v>
      </c>
      <c r="B57" s="73" t="n">
        <v>46074</v>
      </c>
      <c r="C57" s="48" t="inlineStr">
        <is>
          <t>Fev</t>
        </is>
      </c>
      <c r="D57" s="48" t="inlineStr">
        <is>
          <t>Diego Alves</t>
        </is>
      </c>
      <c r="E57" s="48" t="inlineStr">
        <is>
          <t>Rio de Janeiro</t>
        </is>
      </c>
      <c r="F57" s="48" t="inlineStr">
        <is>
          <t>RJ</t>
        </is>
      </c>
      <c r="G57" s="48" t="inlineStr">
        <is>
          <t>Sudeste</t>
        </is>
      </c>
      <c r="H57" s="48" t="inlineStr">
        <is>
          <t>Loja física</t>
        </is>
      </c>
      <c r="I57" s="48" t="inlineStr">
        <is>
          <t>Ana</t>
        </is>
      </c>
      <c r="J57" s="48" t="inlineStr">
        <is>
          <t>B07</t>
        </is>
      </c>
      <c r="K57" s="48" t="inlineStr">
        <is>
          <t>Caderno Artesanal</t>
        </is>
      </c>
      <c r="L57" s="48" t="inlineStr">
        <is>
          <t>Papelaria</t>
        </is>
      </c>
      <c r="M57" s="48" t="n">
        <v>2</v>
      </c>
      <c r="N57" s="74" t="n">
        <v>34.9</v>
      </c>
      <c r="O57" s="75" t="n">
        <v>0</v>
      </c>
      <c r="P57" s="74">
        <f>M57*N57*(1-O57)</f>
        <v/>
      </c>
      <c r="Q57" s="74" t="n">
        <v>24</v>
      </c>
      <c r="R57" s="74">
        <f>P57-Q57</f>
        <v/>
      </c>
      <c r="S57" s="48" t="inlineStr">
        <is>
          <t>Cartão de crédito</t>
        </is>
      </c>
    </row>
    <row r="58">
      <c r="A58" s="48" t="n">
        <v>1057</v>
      </c>
      <c r="B58" s="73" t="n">
        <v>46076</v>
      </c>
      <c r="C58" s="48" t="inlineStr">
        <is>
          <t>Fev</t>
        </is>
      </c>
      <c r="D58" s="48" t="inlineStr">
        <is>
          <t>Juliana Silva</t>
        </is>
      </c>
      <c r="E58" s="48" t="inlineStr">
        <is>
          <t>São Paulo</t>
        </is>
      </c>
      <c r="F58" s="48" t="inlineStr">
        <is>
          <t>SP</t>
        </is>
      </c>
      <c r="G58" s="48" t="inlineStr">
        <is>
          <t>Sudeste</t>
        </is>
      </c>
      <c r="H58" s="48" t="inlineStr">
        <is>
          <t>Site</t>
        </is>
      </c>
      <c r="I58" s="48" t="inlineStr">
        <is>
          <t>Ana</t>
        </is>
      </c>
      <c r="J58" s="48" t="inlineStr">
        <is>
          <t>B07</t>
        </is>
      </c>
      <c r="K58" s="48" t="inlineStr">
        <is>
          <t>Caderno Artesanal</t>
        </is>
      </c>
      <c r="L58" s="48" t="inlineStr">
        <is>
          <t>Papelaria</t>
        </is>
      </c>
      <c r="M58" s="48" t="n">
        <v>3</v>
      </c>
      <c r="N58" s="74" t="n">
        <v>34.9</v>
      </c>
      <c r="O58" s="75" t="n">
        <v>0</v>
      </c>
      <c r="P58" s="74">
        <f>M58*N58*(1-O58)</f>
        <v/>
      </c>
      <c r="Q58" s="74" t="n">
        <v>36</v>
      </c>
      <c r="R58" s="74">
        <f>P58-Q58</f>
        <v/>
      </c>
      <c r="S58" s="48" t="inlineStr">
        <is>
          <t>Cartão de crédito</t>
        </is>
      </c>
    </row>
    <row r="59">
      <c r="A59" s="48" t="n">
        <v>1058</v>
      </c>
      <c r="B59" s="73" t="n">
        <v>46076</v>
      </c>
      <c r="C59" s="48" t="inlineStr">
        <is>
          <t>Fev</t>
        </is>
      </c>
      <c r="D59" s="48" t="inlineStr">
        <is>
          <t>Gustavo Pereira</t>
        </is>
      </c>
      <c r="E59" s="48" t="inlineStr">
        <is>
          <t>Belém</t>
        </is>
      </c>
      <c r="F59" s="48" t="inlineStr">
        <is>
          <t>PA</t>
        </is>
      </c>
      <c r="G59" s="48" t="inlineStr">
        <is>
          <t>Norte</t>
        </is>
      </c>
      <c r="H59" s="48" t="inlineStr">
        <is>
          <t>Instagram</t>
        </is>
      </c>
      <c r="I59" s="48" t="inlineStr">
        <is>
          <t>Carla</t>
        </is>
      </c>
      <c r="J59" s="48" t="inlineStr">
        <is>
          <t>B06</t>
        </is>
      </c>
      <c r="K59" s="48" t="inlineStr">
        <is>
          <t>Agenda 2027</t>
        </is>
      </c>
      <c r="L59" s="48" t="inlineStr">
        <is>
          <t>Papelaria</t>
        </is>
      </c>
      <c r="M59" s="48" t="n">
        <v>5</v>
      </c>
      <c r="N59" s="74" t="n">
        <v>59.9</v>
      </c>
      <c r="O59" s="75" t="n">
        <v>0.05</v>
      </c>
      <c r="P59" s="74">
        <f>M59*N59*(1-O59)</f>
        <v/>
      </c>
      <c r="Q59" s="74" t="n">
        <v>110</v>
      </c>
      <c r="R59" s="74">
        <f>P59-Q59</f>
        <v/>
      </c>
      <c r="S59" s="48" t="inlineStr">
        <is>
          <t>Cartão de crédito</t>
        </is>
      </c>
    </row>
    <row r="60">
      <c r="A60" s="48" t="n">
        <v>1059</v>
      </c>
      <c r="B60" s="73" t="n">
        <v>46077</v>
      </c>
      <c r="C60" s="48" t="inlineStr">
        <is>
          <t>Fev</t>
        </is>
      </c>
      <c r="D60" s="48" t="inlineStr">
        <is>
          <t>Felipe Rocha</t>
        </is>
      </c>
      <c r="E60" s="48" t="inlineStr">
        <is>
          <t>Brasília</t>
        </is>
      </c>
      <c r="F60" s="48" t="inlineStr">
        <is>
          <t>DF</t>
        </is>
      </c>
      <c r="G60" s="48" t="inlineStr">
        <is>
          <t>Centro-Oeste</t>
        </is>
      </c>
      <c r="H60" s="48" t="inlineStr">
        <is>
          <t>Instagram</t>
        </is>
      </c>
      <c r="I60" s="48" t="inlineStr">
        <is>
          <t>Diego</t>
        </is>
      </c>
      <c r="J60" s="48" t="inlineStr">
        <is>
          <t>B02</t>
        </is>
      </c>
      <c r="K60" s="48" t="inlineStr">
        <is>
          <t>Kit Degustação</t>
        </is>
      </c>
      <c r="L60" s="48" t="inlineStr">
        <is>
          <t>Café e Bebidas</t>
        </is>
      </c>
      <c r="M60" s="48" t="n">
        <v>5</v>
      </c>
      <c r="N60" s="74" t="n">
        <v>89.90000000000001</v>
      </c>
      <c r="O60" s="75" t="n">
        <v>0</v>
      </c>
      <c r="P60" s="74">
        <f>M60*N60*(1-O60)</f>
        <v/>
      </c>
      <c r="Q60" s="74" t="n">
        <v>205</v>
      </c>
      <c r="R60" s="74">
        <f>P60-Q60</f>
        <v/>
      </c>
      <c r="S60" s="48" t="inlineStr">
        <is>
          <t>Cartão de crédito</t>
        </is>
      </c>
    </row>
    <row r="61">
      <c r="A61" s="48" t="n">
        <v>1060</v>
      </c>
      <c r="B61" s="73" t="n">
        <v>46078</v>
      </c>
      <c r="C61" s="48" t="inlineStr">
        <is>
          <t>Fev</t>
        </is>
      </c>
      <c r="D61" s="48" t="inlineStr">
        <is>
          <t>Ana Martins</t>
        </is>
      </c>
      <c r="E61" s="48" t="inlineStr">
        <is>
          <t>Campinas</t>
        </is>
      </c>
      <c r="F61" s="48" t="inlineStr">
        <is>
          <t>SP</t>
        </is>
      </c>
      <c r="G61" s="48" t="inlineStr">
        <is>
          <t>Sudeste</t>
        </is>
      </c>
      <c r="H61" s="48" t="inlineStr">
        <is>
          <t>Instagram</t>
        </is>
      </c>
      <c r="I61" s="48" t="inlineStr">
        <is>
          <t>Bruno</t>
        </is>
      </c>
      <c r="J61" s="48" t="inlineStr">
        <is>
          <t>B03</t>
        </is>
      </c>
      <c r="K61" s="48" t="inlineStr">
        <is>
          <t>Caneca Personalizada</t>
        </is>
      </c>
      <c r="L61" s="48" t="inlineStr">
        <is>
          <t>Presentes</t>
        </is>
      </c>
      <c r="M61" s="48" t="n">
        <v>2</v>
      </c>
      <c r="N61" s="74" t="n">
        <v>39.9</v>
      </c>
      <c r="O61" s="75" t="n">
        <v>0</v>
      </c>
      <c r="P61" s="74">
        <f>M61*N61*(1-O61)</f>
        <v/>
      </c>
      <c r="Q61" s="74" t="n">
        <v>29</v>
      </c>
      <c r="R61" s="74">
        <f>P61-Q61</f>
        <v/>
      </c>
      <c r="S61" s="48" t="inlineStr">
        <is>
          <t>Cartão de crédito</t>
        </is>
      </c>
    </row>
    <row r="62">
      <c r="A62" s="48" t="n">
        <v>1061</v>
      </c>
      <c r="B62" s="73" t="n">
        <v>46079</v>
      </c>
      <c r="C62" s="48" t="inlineStr">
        <is>
          <t>Fev</t>
        </is>
      </c>
      <c r="D62" s="48" t="inlineStr">
        <is>
          <t>Ana Pereira</t>
        </is>
      </c>
      <c r="E62" s="48" t="inlineStr">
        <is>
          <t>Brasília</t>
        </is>
      </c>
      <c r="F62" s="48" t="inlineStr">
        <is>
          <t>DF</t>
        </is>
      </c>
      <c r="G62" s="48" t="inlineStr">
        <is>
          <t>Centro-Oeste</t>
        </is>
      </c>
      <c r="H62" s="48" t="inlineStr">
        <is>
          <t>Loja física</t>
        </is>
      </c>
      <c r="I62" s="48" t="inlineStr">
        <is>
          <t>Carla</t>
        </is>
      </c>
      <c r="J62" s="48" t="inlineStr">
        <is>
          <t>B01</t>
        </is>
      </c>
      <c r="K62" s="48" t="inlineStr">
        <is>
          <t>Café em Grãos 500g</t>
        </is>
      </c>
      <c r="L62" s="48" t="inlineStr">
        <is>
          <t>Café e Bebidas</t>
        </is>
      </c>
      <c r="M62" s="48" t="n">
        <v>2</v>
      </c>
      <c r="N62" s="74" t="n">
        <v>49.9</v>
      </c>
      <c r="O62" s="75" t="n">
        <v>0</v>
      </c>
      <c r="P62" s="74">
        <f>M62*N62*(1-O62)</f>
        <v/>
      </c>
      <c r="Q62" s="74" t="n">
        <v>44</v>
      </c>
      <c r="R62" s="74">
        <f>P62-Q62</f>
        <v/>
      </c>
      <c r="S62" s="48" t="inlineStr">
        <is>
          <t>Cartão de crédito</t>
        </is>
      </c>
    </row>
    <row r="63">
      <c r="A63" s="48" t="n">
        <v>1062</v>
      </c>
      <c r="B63" s="73" t="n">
        <v>46079</v>
      </c>
      <c r="C63" s="48" t="inlineStr">
        <is>
          <t>Fev</t>
        </is>
      </c>
      <c r="D63" s="48" t="inlineStr">
        <is>
          <t>Felipe Rocha</t>
        </is>
      </c>
      <c r="E63" s="48" t="inlineStr">
        <is>
          <t>Brasília</t>
        </is>
      </c>
      <c r="F63" s="48" t="inlineStr">
        <is>
          <t>DF</t>
        </is>
      </c>
      <c r="G63" s="48" t="inlineStr">
        <is>
          <t>Centro-Oeste</t>
        </is>
      </c>
      <c r="H63" s="48" t="inlineStr">
        <is>
          <t>WhatsApp</t>
        </is>
      </c>
      <c r="I63" s="48" t="inlineStr">
        <is>
          <t>Diego</t>
        </is>
      </c>
      <c r="J63" s="48" t="inlineStr">
        <is>
          <t>B04</t>
        </is>
      </c>
      <c r="K63" s="48" t="inlineStr">
        <is>
          <t>Cesta de Presente</t>
        </is>
      </c>
      <c r="L63" s="48" t="inlineStr">
        <is>
          <t>Presentes</t>
        </is>
      </c>
      <c r="M63" s="48" t="n">
        <v>1</v>
      </c>
      <c r="N63" s="74" t="n">
        <v>159</v>
      </c>
      <c r="O63" s="75" t="n">
        <v>0.15</v>
      </c>
      <c r="P63" s="74">
        <f>M63*N63*(1-O63)</f>
        <v/>
      </c>
      <c r="Q63" s="74" t="n">
        <v>82</v>
      </c>
      <c r="R63" s="74">
        <f>P63-Q63</f>
        <v/>
      </c>
      <c r="S63" s="48" t="inlineStr">
        <is>
          <t>Cartão de débito</t>
        </is>
      </c>
    </row>
    <row r="64">
      <c r="A64" s="48" t="n">
        <v>1063</v>
      </c>
      <c r="B64" s="73" t="n">
        <v>46080</v>
      </c>
      <c r="C64" s="48" t="inlineStr">
        <is>
          <t>Fev</t>
        </is>
      </c>
      <c r="D64" s="48" t="inlineStr">
        <is>
          <t>Felipe Alves</t>
        </is>
      </c>
      <c r="E64" s="48" t="inlineStr">
        <is>
          <t>Campinas</t>
        </is>
      </c>
      <c r="F64" s="48" t="inlineStr">
        <is>
          <t>SP</t>
        </is>
      </c>
      <c r="G64" s="48" t="inlineStr">
        <is>
          <t>Sudeste</t>
        </is>
      </c>
      <c r="H64" s="48" t="inlineStr">
        <is>
          <t>Instagram</t>
        </is>
      </c>
      <c r="I64" s="48" t="inlineStr">
        <is>
          <t>Elisa</t>
        </is>
      </c>
      <c r="J64" s="48" t="inlineStr">
        <is>
          <t>B10</t>
        </is>
      </c>
      <c r="K64" s="48" t="inlineStr">
        <is>
          <t>Consultoria 1h</t>
        </is>
      </c>
      <c r="L64" s="48" t="inlineStr">
        <is>
          <t>Serviços</t>
        </is>
      </c>
      <c r="M64" s="48" t="n">
        <v>1</v>
      </c>
      <c r="N64" s="74" t="n">
        <v>250</v>
      </c>
      <c r="O64" s="75" t="n">
        <v>0</v>
      </c>
      <c r="P64" s="74">
        <f>M64*N64*(1-O64)</f>
        <v/>
      </c>
      <c r="Q64" s="74" t="n">
        <v>60</v>
      </c>
      <c r="R64" s="74">
        <f>P64-Q64</f>
        <v/>
      </c>
      <c r="S64" s="48" t="inlineStr">
        <is>
          <t>Pix</t>
        </is>
      </c>
    </row>
    <row r="65">
      <c r="A65" s="48" t="n">
        <v>1064</v>
      </c>
      <c r="B65" s="73" t="n">
        <v>46080</v>
      </c>
      <c r="C65" s="48" t="inlineStr">
        <is>
          <t>Fev</t>
        </is>
      </c>
      <c r="D65" s="48" t="inlineStr">
        <is>
          <t>Gustavo Pereira</t>
        </is>
      </c>
      <c r="E65" s="48" t="inlineStr">
        <is>
          <t>Belém</t>
        </is>
      </c>
      <c r="F65" s="48" t="inlineStr">
        <is>
          <t>PA</t>
        </is>
      </c>
      <c r="G65" s="48" t="inlineStr">
        <is>
          <t>Norte</t>
        </is>
      </c>
      <c r="H65" s="48" t="inlineStr">
        <is>
          <t>Loja física</t>
        </is>
      </c>
      <c r="I65" s="48" t="inlineStr">
        <is>
          <t>Bruno</t>
        </is>
      </c>
      <c r="J65" s="48" t="inlineStr">
        <is>
          <t>B01</t>
        </is>
      </c>
      <c r="K65" s="48" t="inlineStr">
        <is>
          <t>Café em Grãos 500g</t>
        </is>
      </c>
      <c r="L65" s="48" t="inlineStr">
        <is>
          <t>Café e Bebidas</t>
        </is>
      </c>
      <c r="M65" s="48" t="n">
        <v>10</v>
      </c>
      <c r="N65" s="74" t="n">
        <v>49.9</v>
      </c>
      <c r="O65" s="75" t="n">
        <v>0</v>
      </c>
      <c r="P65" s="74">
        <f>M65*N65*(1-O65)</f>
        <v/>
      </c>
      <c r="Q65" s="74" t="n">
        <v>220</v>
      </c>
      <c r="R65" s="74">
        <f>P65-Q65</f>
        <v/>
      </c>
      <c r="S65" s="48" t="inlineStr">
        <is>
          <t>Cartão de crédito</t>
        </is>
      </c>
    </row>
    <row r="66">
      <c r="A66" s="48" t="n">
        <v>1065</v>
      </c>
      <c r="B66" s="73" t="n">
        <v>46081</v>
      </c>
      <c r="C66" s="48" t="inlineStr">
        <is>
          <t>Fev</t>
        </is>
      </c>
      <c r="D66" s="48" t="inlineStr">
        <is>
          <t>Ana Ribeiro</t>
        </is>
      </c>
      <c r="E66" s="48" t="inlineStr">
        <is>
          <t>Rio de Janeiro</t>
        </is>
      </c>
      <c r="F66" s="48" t="inlineStr">
        <is>
          <t>RJ</t>
        </is>
      </c>
      <c r="G66" s="48" t="inlineStr">
        <is>
          <t>Sudeste</t>
        </is>
      </c>
      <c r="H66" s="48" t="inlineStr">
        <is>
          <t>Site</t>
        </is>
      </c>
      <c r="I66" s="48" t="inlineStr">
        <is>
          <t>Diego</t>
        </is>
      </c>
      <c r="J66" s="48" t="inlineStr">
        <is>
          <t>B07</t>
        </is>
      </c>
      <c r="K66" s="48" t="inlineStr">
        <is>
          <t>Caderno Artesanal</t>
        </is>
      </c>
      <c r="L66" s="48" t="inlineStr">
        <is>
          <t>Papelaria</t>
        </is>
      </c>
      <c r="M66" s="48" t="n">
        <v>6</v>
      </c>
      <c r="N66" s="74" t="n">
        <v>34.9</v>
      </c>
      <c r="O66" s="75" t="n">
        <v>0.05</v>
      </c>
      <c r="P66" s="74">
        <f>M66*N66*(1-O66)</f>
        <v/>
      </c>
      <c r="Q66" s="74" t="n">
        <v>72</v>
      </c>
      <c r="R66" s="74">
        <f>P66-Q66</f>
        <v/>
      </c>
      <c r="S66" s="48" t="inlineStr">
        <is>
          <t>Cartão de crédito</t>
        </is>
      </c>
    </row>
    <row r="67">
      <c r="A67" s="48" t="n">
        <v>1066</v>
      </c>
      <c r="B67" s="73" t="n">
        <v>46082</v>
      </c>
      <c r="C67" s="48" t="inlineStr">
        <is>
          <t>Mar</t>
        </is>
      </c>
      <c r="D67" s="48" t="inlineStr">
        <is>
          <t>Maria Dias</t>
        </is>
      </c>
      <c r="E67" s="48" t="inlineStr">
        <is>
          <t>São Paulo</t>
        </is>
      </c>
      <c r="F67" s="48" t="inlineStr">
        <is>
          <t>SP</t>
        </is>
      </c>
      <c r="G67" s="48" t="inlineStr">
        <is>
          <t>Sudeste</t>
        </is>
      </c>
      <c r="H67" s="48" t="inlineStr">
        <is>
          <t>WhatsApp</t>
        </is>
      </c>
      <c r="I67" s="48" t="inlineStr">
        <is>
          <t>Ana</t>
        </is>
      </c>
      <c r="J67" s="48" t="inlineStr">
        <is>
          <t>B04</t>
        </is>
      </c>
      <c r="K67" s="48" t="inlineStr">
        <is>
          <t>Cesta de Presente</t>
        </is>
      </c>
      <c r="L67" s="48" t="inlineStr">
        <is>
          <t>Presentes</t>
        </is>
      </c>
      <c r="M67" s="48" t="n">
        <v>1</v>
      </c>
      <c r="N67" s="74" t="n">
        <v>159</v>
      </c>
      <c r="O67" s="75" t="n">
        <v>0.1</v>
      </c>
      <c r="P67" s="74">
        <f>M67*N67*(1-O67)</f>
        <v/>
      </c>
      <c r="Q67" s="74" t="n">
        <v>82</v>
      </c>
      <c r="R67" s="74">
        <f>P67-Q67</f>
        <v/>
      </c>
      <c r="S67" s="48" t="inlineStr">
        <is>
          <t>Pix</t>
        </is>
      </c>
    </row>
    <row r="68">
      <c r="A68" s="48" t="n">
        <v>1067</v>
      </c>
      <c r="B68" s="73" t="n">
        <v>46084</v>
      </c>
      <c r="C68" s="48" t="inlineStr">
        <is>
          <t>Mar</t>
        </is>
      </c>
      <c r="D68" s="48" t="inlineStr">
        <is>
          <t>João Lima</t>
        </is>
      </c>
      <c r="E68" s="48" t="inlineStr">
        <is>
          <t>Rio de Janeiro</t>
        </is>
      </c>
      <c r="F68" s="48" t="inlineStr">
        <is>
          <t>RJ</t>
        </is>
      </c>
      <c r="G68" s="48" t="inlineStr">
        <is>
          <t>Sudeste</t>
        </is>
      </c>
      <c r="H68" s="48" t="inlineStr">
        <is>
          <t>Loja física</t>
        </is>
      </c>
      <c r="I68" s="48" t="inlineStr">
        <is>
          <t>Carla</t>
        </is>
      </c>
      <c r="J68" s="48" t="inlineStr">
        <is>
          <t>B01</t>
        </is>
      </c>
      <c r="K68" s="48" t="inlineStr">
        <is>
          <t>Café em Grãos 500g</t>
        </is>
      </c>
      <c r="L68" s="48" t="inlineStr">
        <is>
          <t>Café e Bebidas</t>
        </is>
      </c>
      <c r="M68" s="48" t="n">
        <v>1</v>
      </c>
      <c r="N68" s="74" t="n">
        <v>49.9</v>
      </c>
      <c r="O68" s="75" t="n">
        <v>0</v>
      </c>
      <c r="P68" s="74">
        <f>M68*N68*(1-O68)</f>
        <v/>
      </c>
      <c r="Q68" s="74" t="n">
        <v>22</v>
      </c>
      <c r="R68" s="74">
        <f>P68-Q68</f>
        <v/>
      </c>
      <c r="S68" s="48" t="inlineStr">
        <is>
          <t>Cartão de crédito</t>
        </is>
      </c>
    </row>
    <row r="69">
      <c r="A69" s="48" t="n">
        <v>1068</v>
      </c>
      <c r="B69" s="73" t="n">
        <v>46087</v>
      </c>
      <c r="C69" s="48" t="inlineStr">
        <is>
          <t>Mar</t>
        </is>
      </c>
      <c r="D69" s="48" t="inlineStr">
        <is>
          <t>Maria Dias</t>
        </is>
      </c>
      <c r="E69" s="48" t="inlineStr">
        <is>
          <t>São Paulo</t>
        </is>
      </c>
      <c r="F69" s="48" t="inlineStr">
        <is>
          <t>SP</t>
        </is>
      </c>
      <c r="G69" s="48" t="inlineStr">
        <is>
          <t>Sudeste</t>
        </is>
      </c>
      <c r="H69" s="48" t="inlineStr">
        <is>
          <t>Loja física</t>
        </is>
      </c>
      <c r="I69" s="48" t="inlineStr">
        <is>
          <t>Diego</t>
        </is>
      </c>
      <c r="J69" s="48" t="inlineStr">
        <is>
          <t>B06</t>
        </is>
      </c>
      <c r="K69" s="48" t="inlineStr">
        <is>
          <t>Agenda 2027</t>
        </is>
      </c>
      <c r="L69" s="48" t="inlineStr">
        <is>
          <t>Papelaria</t>
        </is>
      </c>
      <c r="M69" s="48" t="n">
        <v>1</v>
      </c>
      <c r="N69" s="74" t="n">
        <v>59.9</v>
      </c>
      <c r="O69" s="75" t="n">
        <v>0</v>
      </c>
      <c r="P69" s="74">
        <f>M69*N69*(1-O69)</f>
        <v/>
      </c>
      <c r="Q69" s="74" t="n">
        <v>22</v>
      </c>
      <c r="R69" s="74">
        <f>P69-Q69</f>
        <v/>
      </c>
      <c r="S69" s="48" t="inlineStr">
        <is>
          <t>Pix</t>
        </is>
      </c>
    </row>
    <row r="70">
      <c r="A70" s="48" t="n">
        <v>1069</v>
      </c>
      <c r="B70" s="73" t="n">
        <v>46088</v>
      </c>
      <c r="C70" s="48" t="inlineStr">
        <is>
          <t>Mar</t>
        </is>
      </c>
      <c r="D70" s="48" t="inlineStr">
        <is>
          <t>Patrícia Alves</t>
        </is>
      </c>
      <c r="E70" s="48" t="inlineStr">
        <is>
          <t>Recife</t>
        </is>
      </c>
      <c r="F70" s="48" t="inlineStr">
        <is>
          <t>PE</t>
        </is>
      </c>
      <c r="G70" s="48" t="inlineStr">
        <is>
          <t>Nordeste</t>
        </is>
      </c>
      <c r="H70" s="48" t="inlineStr">
        <is>
          <t>WhatsApp</t>
        </is>
      </c>
      <c r="I70" s="48" t="inlineStr">
        <is>
          <t>Carla</t>
        </is>
      </c>
      <c r="J70" s="48" t="inlineStr">
        <is>
          <t>B01</t>
        </is>
      </c>
      <c r="K70" s="48" t="inlineStr">
        <is>
          <t>Café em Grãos 500g</t>
        </is>
      </c>
      <c r="L70" s="48" t="inlineStr">
        <is>
          <t>Café e Bebidas</t>
        </is>
      </c>
      <c r="M70" s="48" t="n">
        <v>10</v>
      </c>
      <c r="N70" s="74" t="n">
        <v>49.9</v>
      </c>
      <c r="O70" s="75" t="n">
        <v>0</v>
      </c>
      <c r="P70" s="74">
        <f>M70*N70*(1-O70)</f>
        <v/>
      </c>
      <c r="Q70" s="74" t="n">
        <v>220</v>
      </c>
      <c r="R70" s="74">
        <f>P70-Q70</f>
        <v/>
      </c>
      <c r="S70" s="48" t="inlineStr">
        <is>
          <t>Pix</t>
        </is>
      </c>
    </row>
    <row r="71">
      <c r="A71" s="48" t="n">
        <v>1070</v>
      </c>
      <c r="B71" s="73" t="n">
        <v>46089</v>
      </c>
      <c r="C71" s="48" t="inlineStr">
        <is>
          <t>Mar</t>
        </is>
      </c>
      <c r="D71" s="48" t="inlineStr">
        <is>
          <t>Maria Souza</t>
        </is>
      </c>
      <c r="E71" s="48" t="inlineStr">
        <is>
          <t>São Paulo</t>
        </is>
      </c>
      <c r="F71" s="48" t="inlineStr">
        <is>
          <t>SP</t>
        </is>
      </c>
      <c r="G71" s="48" t="inlineStr">
        <is>
          <t>Sudeste</t>
        </is>
      </c>
      <c r="H71" s="48" t="inlineStr">
        <is>
          <t>Loja física</t>
        </is>
      </c>
      <c r="I71" s="48" t="inlineStr">
        <is>
          <t>Diego</t>
        </is>
      </c>
      <c r="J71" s="48" t="inlineStr">
        <is>
          <t>B12</t>
        </is>
      </c>
      <c r="K71" s="48" t="inlineStr">
        <is>
          <t>Manutenção Mensal</t>
        </is>
      </c>
      <c r="L71" s="48" t="inlineStr">
        <is>
          <t>Serviços</t>
        </is>
      </c>
      <c r="M71" s="48" t="n">
        <v>1</v>
      </c>
      <c r="N71" s="74" t="n">
        <v>350</v>
      </c>
      <c r="O71" s="75" t="n">
        <v>0</v>
      </c>
      <c r="P71" s="74">
        <f>M71*N71*(1-O71)</f>
        <v/>
      </c>
      <c r="Q71" s="74" t="n">
        <v>95</v>
      </c>
      <c r="R71" s="74">
        <f>P71-Q71</f>
        <v/>
      </c>
      <c r="S71" s="48" t="inlineStr">
        <is>
          <t>Cartão de crédito</t>
        </is>
      </c>
    </row>
    <row r="72">
      <c r="A72" s="48" t="n">
        <v>1071</v>
      </c>
      <c r="B72" s="73" t="n">
        <v>46089</v>
      </c>
      <c r="C72" s="48" t="inlineStr">
        <is>
          <t>Mar</t>
        </is>
      </c>
      <c r="D72" s="48" t="inlineStr">
        <is>
          <t>Gustavo Pereira</t>
        </is>
      </c>
      <c r="E72" s="48" t="inlineStr">
        <is>
          <t>Belém</t>
        </is>
      </c>
      <c r="F72" s="48" t="inlineStr">
        <is>
          <t>PA</t>
        </is>
      </c>
      <c r="G72" s="48" t="inlineStr">
        <is>
          <t>Norte</t>
        </is>
      </c>
      <c r="H72" s="48" t="inlineStr">
        <is>
          <t>Loja física</t>
        </is>
      </c>
      <c r="I72" s="48" t="inlineStr">
        <is>
          <t>Bruno</t>
        </is>
      </c>
      <c r="J72" s="48" t="inlineStr">
        <is>
          <t>B06</t>
        </is>
      </c>
      <c r="K72" s="48" t="inlineStr">
        <is>
          <t>Agenda 2027</t>
        </is>
      </c>
      <c r="L72" s="48" t="inlineStr">
        <is>
          <t>Papelaria</t>
        </is>
      </c>
      <c r="M72" s="48" t="n">
        <v>2</v>
      </c>
      <c r="N72" s="74" t="n">
        <v>59.9</v>
      </c>
      <c r="O72" s="75" t="n">
        <v>0</v>
      </c>
      <c r="P72" s="74">
        <f>M72*N72*(1-O72)</f>
        <v/>
      </c>
      <c r="Q72" s="74" t="n">
        <v>44</v>
      </c>
      <c r="R72" s="74">
        <f>P72-Q72</f>
        <v/>
      </c>
      <c r="S72" s="48" t="inlineStr">
        <is>
          <t>Cartão de crédito</t>
        </is>
      </c>
    </row>
    <row r="73">
      <c r="A73" s="48" t="n">
        <v>1072</v>
      </c>
      <c r="B73" s="73" t="n">
        <v>46089</v>
      </c>
      <c r="C73" s="48" t="inlineStr">
        <is>
          <t>Mar</t>
        </is>
      </c>
      <c r="D73" s="48" t="inlineStr">
        <is>
          <t>Aline Ribeiro</t>
        </is>
      </c>
      <c r="E73" s="48" t="inlineStr">
        <is>
          <t>Belo Horizonte</t>
        </is>
      </c>
      <c r="F73" s="48" t="inlineStr">
        <is>
          <t>MG</t>
        </is>
      </c>
      <c r="G73" s="48" t="inlineStr">
        <is>
          <t>Sudeste</t>
        </is>
      </c>
      <c r="H73" s="48" t="inlineStr">
        <is>
          <t>WhatsApp</t>
        </is>
      </c>
      <c r="I73" s="48" t="inlineStr">
        <is>
          <t>Carla</t>
        </is>
      </c>
      <c r="J73" s="48" t="inlineStr">
        <is>
          <t>B07</t>
        </is>
      </c>
      <c r="K73" s="48" t="inlineStr">
        <is>
          <t>Caderno Artesanal</t>
        </is>
      </c>
      <c r="L73" s="48" t="inlineStr">
        <is>
          <t>Papelaria</t>
        </is>
      </c>
      <c r="M73" s="48" t="n">
        <v>1</v>
      </c>
      <c r="N73" s="74" t="n">
        <v>34.9</v>
      </c>
      <c r="O73" s="75" t="n">
        <v>0.1</v>
      </c>
      <c r="P73" s="74">
        <f>M73*N73*(1-O73)</f>
        <v/>
      </c>
      <c r="Q73" s="74" t="n">
        <v>12</v>
      </c>
      <c r="R73" s="74">
        <f>P73-Q73</f>
        <v/>
      </c>
      <c r="S73" s="48" t="inlineStr">
        <is>
          <t>Pix</t>
        </is>
      </c>
    </row>
    <row r="74">
      <c r="A74" s="48" t="n">
        <v>1073</v>
      </c>
      <c r="B74" s="73" t="n">
        <v>46091</v>
      </c>
      <c r="C74" s="48" t="inlineStr">
        <is>
          <t>Mar</t>
        </is>
      </c>
      <c r="D74" s="48" t="inlineStr">
        <is>
          <t>Maria Souza</t>
        </is>
      </c>
      <c r="E74" s="48" t="inlineStr">
        <is>
          <t>São Paulo</t>
        </is>
      </c>
      <c r="F74" s="48" t="inlineStr">
        <is>
          <t>SP</t>
        </is>
      </c>
      <c r="G74" s="48" t="inlineStr">
        <is>
          <t>Sudeste</t>
        </is>
      </c>
      <c r="H74" s="48" t="inlineStr">
        <is>
          <t>WhatsApp</t>
        </is>
      </c>
      <c r="I74" s="48" t="inlineStr">
        <is>
          <t>Bruno</t>
        </is>
      </c>
      <c r="J74" s="48" t="inlineStr">
        <is>
          <t>B08</t>
        </is>
      </c>
      <c r="K74" s="48" t="inlineStr">
        <is>
          <t>Camiseta Logo</t>
        </is>
      </c>
      <c r="L74" s="48" t="inlineStr">
        <is>
          <t>Vestuário</t>
        </is>
      </c>
      <c r="M74" s="48" t="n">
        <v>2</v>
      </c>
      <c r="N74" s="74" t="n">
        <v>49.9</v>
      </c>
      <c r="O74" s="75" t="n">
        <v>0.05</v>
      </c>
      <c r="P74" s="74">
        <f>M74*N74*(1-O74)</f>
        <v/>
      </c>
      <c r="Q74" s="74" t="n">
        <v>38</v>
      </c>
      <c r="R74" s="74">
        <f>P74-Q74</f>
        <v/>
      </c>
      <c r="S74" s="48" t="inlineStr">
        <is>
          <t>Pix</t>
        </is>
      </c>
    </row>
    <row r="75">
      <c r="A75" s="48" t="n">
        <v>1074</v>
      </c>
      <c r="B75" s="73" t="n">
        <v>46091</v>
      </c>
      <c r="C75" s="48" t="inlineStr">
        <is>
          <t>Mar</t>
        </is>
      </c>
      <c r="D75" s="48" t="inlineStr">
        <is>
          <t>Diego Rocha</t>
        </is>
      </c>
      <c r="E75" s="48" t="inlineStr">
        <is>
          <t>Rio de Janeiro</t>
        </is>
      </c>
      <c r="F75" s="48" t="inlineStr">
        <is>
          <t>RJ</t>
        </is>
      </c>
      <c r="G75" s="48" t="inlineStr">
        <is>
          <t>Sudeste</t>
        </is>
      </c>
      <c r="H75" s="48" t="inlineStr">
        <is>
          <t>Instagram</t>
        </is>
      </c>
      <c r="I75" s="48" t="inlineStr">
        <is>
          <t>Carla</t>
        </is>
      </c>
      <c r="J75" s="48" t="inlineStr">
        <is>
          <t>B01</t>
        </is>
      </c>
      <c r="K75" s="48" t="inlineStr">
        <is>
          <t>Café em Grãos 500g</t>
        </is>
      </c>
      <c r="L75" s="48" t="inlineStr">
        <is>
          <t>Café e Bebidas</t>
        </is>
      </c>
      <c r="M75" s="48" t="n">
        <v>1</v>
      </c>
      <c r="N75" s="74" t="n">
        <v>49.9</v>
      </c>
      <c r="O75" s="75" t="n">
        <v>0.05</v>
      </c>
      <c r="P75" s="74">
        <f>M75*N75*(1-O75)</f>
        <v/>
      </c>
      <c r="Q75" s="74" t="n">
        <v>22</v>
      </c>
      <c r="R75" s="74">
        <f>P75-Q75</f>
        <v/>
      </c>
      <c r="S75" s="48" t="inlineStr">
        <is>
          <t>Pix</t>
        </is>
      </c>
    </row>
    <row r="76">
      <c r="A76" s="48" t="n">
        <v>1075</v>
      </c>
      <c r="B76" s="73" t="n">
        <v>46093</v>
      </c>
      <c r="C76" s="48" t="inlineStr">
        <is>
          <t>Mar</t>
        </is>
      </c>
      <c r="D76" s="48" t="inlineStr">
        <is>
          <t>Thiago Oliveira</t>
        </is>
      </c>
      <c r="E76" s="48" t="inlineStr">
        <is>
          <t>Belo Horizonte</t>
        </is>
      </c>
      <c r="F76" s="48" t="inlineStr">
        <is>
          <t>MG</t>
        </is>
      </c>
      <c r="G76" s="48" t="inlineStr">
        <is>
          <t>Sudeste</t>
        </is>
      </c>
      <c r="H76" s="48" t="inlineStr">
        <is>
          <t>Site</t>
        </is>
      </c>
      <c r="I76" s="48" t="inlineStr">
        <is>
          <t>Elisa</t>
        </is>
      </c>
      <c r="J76" s="48" t="inlineStr">
        <is>
          <t>B06</t>
        </is>
      </c>
      <c r="K76" s="48" t="inlineStr">
        <is>
          <t>Agenda 2027</t>
        </is>
      </c>
      <c r="L76" s="48" t="inlineStr">
        <is>
          <t>Papelaria</t>
        </is>
      </c>
      <c r="M76" s="48" t="n">
        <v>1</v>
      </c>
      <c r="N76" s="74" t="n">
        <v>59.9</v>
      </c>
      <c r="O76" s="75" t="n">
        <v>0</v>
      </c>
      <c r="P76" s="74">
        <f>M76*N76*(1-O76)</f>
        <v/>
      </c>
      <c r="Q76" s="74" t="n">
        <v>22</v>
      </c>
      <c r="R76" s="74">
        <f>P76-Q76</f>
        <v/>
      </c>
      <c r="S76" s="48" t="inlineStr">
        <is>
          <t>Pix</t>
        </is>
      </c>
    </row>
    <row r="77">
      <c r="A77" s="48" t="n">
        <v>1076</v>
      </c>
      <c r="B77" s="73" t="n">
        <v>46093</v>
      </c>
      <c r="C77" s="48" t="inlineStr">
        <is>
          <t>Mar</t>
        </is>
      </c>
      <c r="D77" s="48" t="inlineStr">
        <is>
          <t>Maria Dias</t>
        </is>
      </c>
      <c r="E77" s="48" t="inlineStr">
        <is>
          <t>São Paulo</t>
        </is>
      </c>
      <c r="F77" s="48" t="inlineStr">
        <is>
          <t>SP</t>
        </is>
      </c>
      <c r="G77" s="48" t="inlineStr">
        <is>
          <t>Sudeste</t>
        </is>
      </c>
      <c r="H77" s="48" t="inlineStr">
        <is>
          <t>Instagram</t>
        </is>
      </c>
      <c r="I77" s="48" t="inlineStr">
        <is>
          <t>Diego</t>
        </is>
      </c>
      <c r="J77" s="48" t="inlineStr">
        <is>
          <t>B04</t>
        </is>
      </c>
      <c r="K77" s="48" t="inlineStr">
        <is>
          <t>Cesta de Presente</t>
        </is>
      </c>
      <c r="L77" s="48" t="inlineStr">
        <is>
          <t>Presentes</t>
        </is>
      </c>
      <c r="M77" s="48" t="n">
        <v>6</v>
      </c>
      <c r="N77" s="74" t="n">
        <v>159</v>
      </c>
      <c r="O77" s="75" t="n">
        <v>0.05</v>
      </c>
      <c r="P77" s="74">
        <f>M77*N77*(1-O77)</f>
        <v/>
      </c>
      <c r="Q77" s="74" t="n">
        <v>492</v>
      </c>
      <c r="R77" s="74">
        <f>P77-Q77</f>
        <v/>
      </c>
      <c r="S77" s="48" t="inlineStr">
        <is>
          <t>Cartão de débito</t>
        </is>
      </c>
    </row>
    <row r="78">
      <c r="A78" s="48" t="n">
        <v>1077</v>
      </c>
      <c r="B78" s="73" t="n">
        <v>46094</v>
      </c>
      <c r="C78" s="48" t="inlineStr">
        <is>
          <t>Mar</t>
        </is>
      </c>
      <c r="D78" s="48" t="inlineStr">
        <is>
          <t>Renata Rocha</t>
        </is>
      </c>
      <c r="E78" s="48" t="inlineStr">
        <is>
          <t>Belo Horizonte</t>
        </is>
      </c>
      <c r="F78" s="48" t="inlineStr">
        <is>
          <t>MG</t>
        </is>
      </c>
      <c r="G78" s="48" t="inlineStr">
        <is>
          <t>Sudeste</t>
        </is>
      </c>
      <c r="H78" s="48" t="inlineStr">
        <is>
          <t>WhatsApp</t>
        </is>
      </c>
      <c r="I78" s="48" t="inlineStr">
        <is>
          <t>Bruno</t>
        </is>
      </c>
      <c r="J78" s="48" t="inlineStr">
        <is>
          <t>B06</t>
        </is>
      </c>
      <c r="K78" s="48" t="inlineStr">
        <is>
          <t>Agenda 2027</t>
        </is>
      </c>
      <c r="L78" s="48" t="inlineStr">
        <is>
          <t>Papelaria</t>
        </is>
      </c>
      <c r="M78" s="48" t="n">
        <v>2</v>
      </c>
      <c r="N78" s="74" t="n">
        <v>59.9</v>
      </c>
      <c r="O78" s="75" t="n">
        <v>0.05</v>
      </c>
      <c r="P78" s="74">
        <f>M78*N78*(1-O78)</f>
        <v/>
      </c>
      <c r="Q78" s="74" t="n">
        <v>44</v>
      </c>
      <c r="R78" s="74">
        <f>P78-Q78</f>
        <v/>
      </c>
      <c r="S78" s="48" t="inlineStr">
        <is>
          <t>Pix</t>
        </is>
      </c>
    </row>
    <row r="79">
      <c r="A79" s="48" t="n">
        <v>1078</v>
      </c>
      <c r="B79" s="73" t="n">
        <v>46094</v>
      </c>
      <c r="C79" s="48" t="inlineStr">
        <is>
          <t>Mar</t>
        </is>
      </c>
      <c r="D79" s="48" t="inlineStr">
        <is>
          <t>Aline Lima</t>
        </is>
      </c>
      <c r="E79" s="48" t="inlineStr">
        <is>
          <t>Fortaleza</t>
        </is>
      </c>
      <c r="F79" s="48" t="inlineStr">
        <is>
          <t>CE</t>
        </is>
      </c>
      <c r="G79" s="48" t="inlineStr">
        <is>
          <t>Nordeste</t>
        </is>
      </c>
      <c r="H79" s="48" t="inlineStr">
        <is>
          <t>Instagram</t>
        </is>
      </c>
      <c r="I79" s="48" t="inlineStr">
        <is>
          <t>Diego</t>
        </is>
      </c>
      <c r="J79" s="48" t="inlineStr">
        <is>
          <t>B05</t>
        </is>
      </c>
      <c r="K79" s="48" t="inlineStr">
        <is>
          <t>Garrafa Térmica</t>
        </is>
      </c>
      <c r="L79" s="48" t="inlineStr">
        <is>
          <t>Presentes</t>
        </is>
      </c>
      <c r="M79" s="48" t="n">
        <v>2</v>
      </c>
      <c r="N79" s="74" t="n">
        <v>79.90000000000001</v>
      </c>
      <c r="O79" s="75" t="n">
        <v>0</v>
      </c>
      <c r="P79" s="74">
        <f>M79*N79*(1-O79)</f>
        <v/>
      </c>
      <c r="Q79" s="74" t="n">
        <v>66</v>
      </c>
      <c r="R79" s="74">
        <f>P79-Q79</f>
        <v/>
      </c>
      <c r="S79" s="48" t="inlineStr">
        <is>
          <t>Pix</t>
        </is>
      </c>
    </row>
    <row r="80">
      <c r="A80" s="48" t="n">
        <v>1079</v>
      </c>
      <c r="B80" s="73" t="n">
        <v>46095</v>
      </c>
      <c r="C80" s="48" t="inlineStr">
        <is>
          <t>Mar</t>
        </is>
      </c>
      <c r="D80" s="48" t="inlineStr">
        <is>
          <t>Felipe Alves</t>
        </is>
      </c>
      <c r="E80" s="48" t="inlineStr">
        <is>
          <t>Campinas</t>
        </is>
      </c>
      <c r="F80" s="48" t="inlineStr">
        <is>
          <t>SP</t>
        </is>
      </c>
      <c r="G80" s="48" t="inlineStr">
        <is>
          <t>Sudeste</t>
        </is>
      </c>
      <c r="H80" s="48" t="inlineStr">
        <is>
          <t>Instagram</t>
        </is>
      </c>
      <c r="I80" s="48" t="inlineStr">
        <is>
          <t>Elisa</t>
        </is>
      </c>
      <c r="J80" s="48" t="inlineStr">
        <is>
          <t>B10</t>
        </is>
      </c>
      <c r="K80" s="48" t="inlineStr">
        <is>
          <t>Consultoria 1h</t>
        </is>
      </c>
      <c r="L80" s="48" t="inlineStr">
        <is>
          <t>Serviços</t>
        </is>
      </c>
      <c r="M80" s="48" t="n">
        <v>1</v>
      </c>
      <c r="N80" s="74" t="n">
        <v>250</v>
      </c>
      <c r="O80" s="75" t="n">
        <v>0.15</v>
      </c>
      <c r="P80" s="74">
        <f>M80*N80*(1-O80)</f>
        <v/>
      </c>
      <c r="Q80" s="74" t="n">
        <v>60</v>
      </c>
      <c r="R80" s="74">
        <f>P80-Q80</f>
        <v/>
      </c>
      <c r="S80" s="48" t="inlineStr">
        <is>
          <t>Boleto</t>
        </is>
      </c>
    </row>
    <row r="81">
      <c r="A81" s="48" t="n">
        <v>1080</v>
      </c>
      <c r="B81" s="73" t="n">
        <v>46095</v>
      </c>
      <c r="C81" s="48" t="inlineStr">
        <is>
          <t>Mar</t>
        </is>
      </c>
      <c r="D81" s="48" t="inlineStr">
        <is>
          <t>Diego Silva</t>
        </is>
      </c>
      <c r="E81" s="48" t="inlineStr">
        <is>
          <t>Salvador</t>
        </is>
      </c>
      <c r="F81" s="48" t="inlineStr">
        <is>
          <t>BA</t>
        </is>
      </c>
      <c r="G81" s="48" t="inlineStr">
        <is>
          <t>Nordeste</t>
        </is>
      </c>
      <c r="H81" s="48" t="inlineStr">
        <is>
          <t>Loja física</t>
        </is>
      </c>
      <c r="I81" s="48" t="inlineStr">
        <is>
          <t>Ana</t>
        </is>
      </c>
      <c r="J81" s="48" t="inlineStr">
        <is>
          <t>B05</t>
        </is>
      </c>
      <c r="K81" s="48" t="inlineStr">
        <is>
          <t>Garrafa Térmica</t>
        </is>
      </c>
      <c r="L81" s="48" t="inlineStr">
        <is>
          <t>Presentes</t>
        </is>
      </c>
      <c r="M81" s="48" t="n">
        <v>2</v>
      </c>
      <c r="N81" s="74" t="n">
        <v>79.90000000000001</v>
      </c>
      <c r="O81" s="75" t="n">
        <v>0</v>
      </c>
      <c r="P81" s="74">
        <f>M81*N81*(1-O81)</f>
        <v/>
      </c>
      <c r="Q81" s="74" t="n">
        <v>66</v>
      </c>
      <c r="R81" s="74">
        <f>P81-Q81</f>
        <v/>
      </c>
      <c r="S81" s="48" t="inlineStr">
        <is>
          <t>Cartão de crédito</t>
        </is>
      </c>
    </row>
    <row r="82">
      <c r="A82" s="48" t="n">
        <v>1081</v>
      </c>
      <c r="B82" s="73" t="n">
        <v>46097</v>
      </c>
      <c r="C82" s="48" t="inlineStr">
        <is>
          <t>Mar</t>
        </is>
      </c>
      <c r="D82" s="48" t="inlineStr">
        <is>
          <t>Larissa Lima</t>
        </is>
      </c>
      <c r="E82" s="48" t="inlineStr">
        <is>
          <t>Rio de Janeiro</t>
        </is>
      </c>
      <c r="F82" s="48" t="inlineStr">
        <is>
          <t>RJ</t>
        </is>
      </c>
      <c r="G82" s="48" t="inlineStr">
        <is>
          <t>Sudeste</t>
        </is>
      </c>
      <c r="H82" s="48" t="inlineStr">
        <is>
          <t>WhatsApp</t>
        </is>
      </c>
      <c r="I82" s="48" t="inlineStr">
        <is>
          <t>Bruno</t>
        </is>
      </c>
      <c r="J82" s="48" t="inlineStr">
        <is>
          <t>B08</t>
        </is>
      </c>
      <c r="K82" s="48" t="inlineStr">
        <is>
          <t>Camiseta Logo</t>
        </is>
      </c>
      <c r="L82" s="48" t="inlineStr">
        <is>
          <t>Vestuário</t>
        </is>
      </c>
      <c r="M82" s="48" t="n">
        <v>3</v>
      </c>
      <c r="N82" s="74" t="n">
        <v>49.9</v>
      </c>
      <c r="O82" s="75" t="n">
        <v>0</v>
      </c>
      <c r="P82" s="74">
        <f>M82*N82*(1-O82)</f>
        <v/>
      </c>
      <c r="Q82" s="74" t="n">
        <v>57</v>
      </c>
      <c r="R82" s="74">
        <f>P82-Q82</f>
        <v/>
      </c>
      <c r="S82" s="48" t="inlineStr">
        <is>
          <t>Pix</t>
        </is>
      </c>
    </row>
    <row r="83">
      <c r="A83" s="48" t="n">
        <v>1082</v>
      </c>
      <c r="B83" s="73" t="n">
        <v>46098</v>
      </c>
      <c r="C83" s="48" t="inlineStr">
        <is>
          <t>Mar</t>
        </is>
      </c>
      <c r="D83" s="48" t="inlineStr">
        <is>
          <t>Patrícia Oliveira</t>
        </is>
      </c>
      <c r="E83" s="48" t="inlineStr">
        <is>
          <t>Brasília</t>
        </is>
      </c>
      <c r="F83" s="48" t="inlineStr">
        <is>
          <t>DF</t>
        </is>
      </c>
      <c r="G83" s="48" t="inlineStr">
        <is>
          <t>Centro-Oeste</t>
        </is>
      </c>
      <c r="H83" s="48" t="inlineStr">
        <is>
          <t>WhatsApp</t>
        </is>
      </c>
      <c r="I83" s="48" t="inlineStr">
        <is>
          <t>Ana</t>
        </is>
      </c>
      <c r="J83" s="48" t="inlineStr">
        <is>
          <t>B04</t>
        </is>
      </c>
      <c r="K83" s="48" t="inlineStr">
        <is>
          <t>Cesta de Presente</t>
        </is>
      </c>
      <c r="L83" s="48" t="inlineStr">
        <is>
          <t>Presentes</t>
        </is>
      </c>
      <c r="M83" s="48" t="n">
        <v>2</v>
      </c>
      <c r="N83" s="74" t="n">
        <v>159</v>
      </c>
      <c r="O83" s="75" t="n">
        <v>0</v>
      </c>
      <c r="P83" s="74">
        <f>M83*N83*(1-O83)</f>
        <v/>
      </c>
      <c r="Q83" s="74" t="n">
        <v>164</v>
      </c>
      <c r="R83" s="74">
        <f>P83-Q83</f>
        <v/>
      </c>
      <c r="S83" s="48" t="inlineStr">
        <is>
          <t>Cartão de crédito</t>
        </is>
      </c>
    </row>
    <row r="84">
      <c r="A84" s="48" t="n">
        <v>1083</v>
      </c>
      <c r="B84" s="73" t="n">
        <v>46098</v>
      </c>
      <c r="C84" s="48" t="inlineStr">
        <is>
          <t>Mar</t>
        </is>
      </c>
      <c r="D84" s="48" t="inlineStr">
        <is>
          <t>Bruno Martins</t>
        </is>
      </c>
      <c r="E84" s="48" t="inlineStr">
        <is>
          <t>Rio de Janeiro</t>
        </is>
      </c>
      <c r="F84" s="48" t="inlineStr">
        <is>
          <t>RJ</t>
        </is>
      </c>
      <c r="G84" s="48" t="inlineStr">
        <is>
          <t>Sudeste</t>
        </is>
      </c>
      <c r="H84" s="48" t="inlineStr">
        <is>
          <t>Loja física</t>
        </is>
      </c>
      <c r="I84" s="48" t="inlineStr">
        <is>
          <t>Carla</t>
        </is>
      </c>
      <c r="J84" s="48" t="inlineStr">
        <is>
          <t>B07</t>
        </is>
      </c>
      <c r="K84" s="48" t="inlineStr">
        <is>
          <t>Caderno Artesanal</t>
        </is>
      </c>
      <c r="L84" s="48" t="inlineStr">
        <is>
          <t>Papelaria</t>
        </is>
      </c>
      <c r="M84" s="48" t="n">
        <v>2</v>
      </c>
      <c r="N84" s="74" t="n">
        <v>34.9</v>
      </c>
      <c r="O84" s="75" t="n">
        <v>0.05</v>
      </c>
      <c r="P84" s="74">
        <f>M84*N84*(1-O84)</f>
        <v/>
      </c>
      <c r="Q84" s="74" t="n">
        <v>24</v>
      </c>
      <c r="R84" s="74">
        <f>P84-Q84</f>
        <v/>
      </c>
      <c r="S84" s="48" t="inlineStr">
        <is>
          <t>Pix</t>
        </is>
      </c>
    </row>
    <row r="85">
      <c r="A85" s="48" t="n">
        <v>1084</v>
      </c>
      <c r="B85" s="73" t="n">
        <v>46098</v>
      </c>
      <c r="C85" s="48" t="inlineStr">
        <is>
          <t>Mar</t>
        </is>
      </c>
      <c r="D85" s="48" t="inlineStr">
        <is>
          <t>Lucas Souza</t>
        </is>
      </c>
      <c r="E85" s="48" t="inlineStr">
        <is>
          <t>Porto Alegre</t>
        </is>
      </c>
      <c r="F85" s="48" t="inlineStr">
        <is>
          <t>RS</t>
        </is>
      </c>
      <c r="G85" s="48" t="inlineStr">
        <is>
          <t>Sul</t>
        </is>
      </c>
      <c r="H85" s="48" t="inlineStr">
        <is>
          <t>WhatsApp</t>
        </is>
      </c>
      <c r="I85" s="48" t="inlineStr">
        <is>
          <t>Ana</t>
        </is>
      </c>
      <c r="J85" s="48" t="inlineStr">
        <is>
          <t>B08</t>
        </is>
      </c>
      <c r="K85" s="48" t="inlineStr">
        <is>
          <t>Camiseta Logo</t>
        </is>
      </c>
      <c r="L85" s="48" t="inlineStr">
        <is>
          <t>Vestuário</t>
        </is>
      </c>
      <c r="M85" s="48" t="n">
        <v>1</v>
      </c>
      <c r="N85" s="74" t="n">
        <v>49.9</v>
      </c>
      <c r="O85" s="75" t="n">
        <v>0</v>
      </c>
      <c r="P85" s="74">
        <f>M85*N85*(1-O85)</f>
        <v/>
      </c>
      <c r="Q85" s="74" t="n">
        <v>19</v>
      </c>
      <c r="R85" s="74">
        <f>P85-Q85</f>
        <v/>
      </c>
      <c r="S85" s="48" t="inlineStr">
        <is>
          <t>Boleto</t>
        </is>
      </c>
    </row>
    <row r="86">
      <c r="A86" s="48" t="n">
        <v>1085</v>
      </c>
      <c r="B86" s="73" t="n">
        <v>46099</v>
      </c>
      <c r="C86" s="48" t="inlineStr">
        <is>
          <t>Mar</t>
        </is>
      </c>
      <c r="D86" s="48" t="inlineStr">
        <is>
          <t>Bruno Dias</t>
        </is>
      </c>
      <c r="E86" s="48" t="inlineStr">
        <is>
          <t>Belo Horizonte</t>
        </is>
      </c>
      <c r="F86" s="48" t="inlineStr">
        <is>
          <t>MG</t>
        </is>
      </c>
      <c r="G86" s="48" t="inlineStr">
        <is>
          <t>Sudeste</t>
        </is>
      </c>
      <c r="H86" s="48" t="inlineStr">
        <is>
          <t>Site</t>
        </is>
      </c>
      <c r="I86" s="48" t="inlineStr">
        <is>
          <t>Bruno</t>
        </is>
      </c>
      <c r="J86" s="48" t="inlineStr">
        <is>
          <t>B01</t>
        </is>
      </c>
      <c r="K86" s="48" t="inlineStr">
        <is>
          <t>Café em Grãos 500g</t>
        </is>
      </c>
      <c r="L86" s="48" t="inlineStr">
        <is>
          <t>Café e Bebidas</t>
        </is>
      </c>
      <c r="M86" s="48" t="n">
        <v>1</v>
      </c>
      <c r="N86" s="74" t="n">
        <v>49.9</v>
      </c>
      <c r="O86" s="75" t="n">
        <v>0.1</v>
      </c>
      <c r="P86" s="74">
        <f>M86*N86*(1-O86)</f>
        <v/>
      </c>
      <c r="Q86" s="74" t="n">
        <v>22</v>
      </c>
      <c r="R86" s="74">
        <f>P86-Q86</f>
        <v/>
      </c>
      <c r="S86" s="48" t="inlineStr">
        <is>
          <t>Pix</t>
        </is>
      </c>
    </row>
    <row r="87">
      <c r="A87" s="48" t="n">
        <v>1086</v>
      </c>
      <c r="B87" s="73" t="n">
        <v>46101</v>
      </c>
      <c r="C87" s="48" t="inlineStr">
        <is>
          <t>Mar</t>
        </is>
      </c>
      <c r="D87" s="48" t="inlineStr">
        <is>
          <t>Gustavo Pereira</t>
        </is>
      </c>
      <c r="E87" s="48" t="inlineStr">
        <is>
          <t>Belém</t>
        </is>
      </c>
      <c r="F87" s="48" t="inlineStr">
        <is>
          <t>PA</t>
        </is>
      </c>
      <c r="G87" s="48" t="inlineStr">
        <is>
          <t>Norte</t>
        </is>
      </c>
      <c r="H87" s="48" t="inlineStr">
        <is>
          <t>Instagram</t>
        </is>
      </c>
      <c r="I87" s="48" t="inlineStr">
        <is>
          <t>Bruno</t>
        </is>
      </c>
      <c r="J87" s="48" t="inlineStr">
        <is>
          <t>B06</t>
        </is>
      </c>
      <c r="K87" s="48" t="inlineStr">
        <is>
          <t>Agenda 2027</t>
        </is>
      </c>
      <c r="L87" s="48" t="inlineStr">
        <is>
          <t>Papelaria</t>
        </is>
      </c>
      <c r="M87" s="48" t="n">
        <v>6</v>
      </c>
      <c r="N87" s="74" t="n">
        <v>59.9</v>
      </c>
      <c r="O87" s="75" t="n">
        <v>0</v>
      </c>
      <c r="P87" s="74">
        <f>M87*N87*(1-O87)</f>
        <v/>
      </c>
      <c r="Q87" s="74" t="n">
        <v>132</v>
      </c>
      <c r="R87" s="74">
        <f>P87-Q87</f>
        <v/>
      </c>
      <c r="S87" s="48" t="inlineStr">
        <is>
          <t>Cartão de crédito</t>
        </is>
      </c>
    </row>
    <row r="88">
      <c r="A88" s="48" t="n">
        <v>1087</v>
      </c>
      <c r="B88" s="73" t="n">
        <v>46101</v>
      </c>
      <c r="C88" s="48" t="inlineStr">
        <is>
          <t>Mar</t>
        </is>
      </c>
      <c r="D88" s="48" t="inlineStr">
        <is>
          <t>Fernanda Lima</t>
        </is>
      </c>
      <c r="E88" s="48" t="inlineStr">
        <is>
          <t>Florianópolis</t>
        </is>
      </c>
      <c r="F88" s="48" t="inlineStr">
        <is>
          <t>SC</t>
        </is>
      </c>
      <c r="G88" s="48" t="inlineStr">
        <is>
          <t>Sul</t>
        </is>
      </c>
      <c r="H88" s="48" t="inlineStr">
        <is>
          <t>WhatsApp</t>
        </is>
      </c>
      <c r="I88" s="48" t="inlineStr">
        <is>
          <t>Diego</t>
        </is>
      </c>
      <c r="J88" s="48" t="inlineStr">
        <is>
          <t>B07</t>
        </is>
      </c>
      <c r="K88" s="48" t="inlineStr">
        <is>
          <t>Caderno Artesanal</t>
        </is>
      </c>
      <c r="L88" s="48" t="inlineStr">
        <is>
          <t>Papelaria</t>
        </is>
      </c>
      <c r="M88" s="48" t="n">
        <v>2</v>
      </c>
      <c r="N88" s="74" t="n">
        <v>34.9</v>
      </c>
      <c r="O88" s="75" t="n">
        <v>0.15</v>
      </c>
      <c r="P88" s="74">
        <f>M88*N88*(1-O88)</f>
        <v/>
      </c>
      <c r="Q88" s="74" t="n">
        <v>24</v>
      </c>
      <c r="R88" s="74">
        <f>P88-Q88</f>
        <v/>
      </c>
      <c r="S88" s="48" t="inlineStr">
        <is>
          <t>Cartão de crédito</t>
        </is>
      </c>
    </row>
    <row r="89">
      <c r="A89" s="48" t="n">
        <v>1088</v>
      </c>
      <c r="B89" s="73" t="n">
        <v>46102</v>
      </c>
      <c r="C89" s="48" t="inlineStr">
        <is>
          <t>Mar</t>
        </is>
      </c>
      <c r="D89" s="48" t="inlineStr">
        <is>
          <t>Maria Dias</t>
        </is>
      </c>
      <c r="E89" s="48" t="inlineStr">
        <is>
          <t>São Paulo</t>
        </is>
      </c>
      <c r="F89" s="48" t="inlineStr">
        <is>
          <t>SP</t>
        </is>
      </c>
      <c r="G89" s="48" t="inlineStr">
        <is>
          <t>Sudeste</t>
        </is>
      </c>
      <c r="H89" s="48" t="inlineStr">
        <is>
          <t>Loja física</t>
        </is>
      </c>
      <c r="I89" s="48" t="inlineStr">
        <is>
          <t>Carla</t>
        </is>
      </c>
      <c r="J89" s="48" t="inlineStr">
        <is>
          <t>B05</t>
        </is>
      </c>
      <c r="K89" s="48" t="inlineStr">
        <is>
          <t>Garrafa Térmica</t>
        </is>
      </c>
      <c r="L89" s="48" t="inlineStr">
        <is>
          <t>Presentes</t>
        </is>
      </c>
      <c r="M89" s="48" t="n">
        <v>1</v>
      </c>
      <c r="N89" s="74" t="n">
        <v>79.90000000000001</v>
      </c>
      <c r="O89" s="75" t="n">
        <v>0.1</v>
      </c>
      <c r="P89" s="74">
        <f>M89*N89*(1-O89)</f>
        <v/>
      </c>
      <c r="Q89" s="74" t="n">
        <v>33</v>
      </c>
      <c r="R89" s="74">
        <f>P89-Q89</f>
        <v/>
      </c>
      <c r="S89" s="48" t="inlineStr">
        <is>
          <t>Pix</t>
        </is>
      </c>
    </row>
    <row r="90">
      <c r="A90" s="48" t="n">
        <v>1089</v>
      </c>
      <c r="B90" s="73" t="n">
        <v>46107</v>
      </c>
      <c r="C90" s="48" t="inlineStr">
        <is>
          <t>Mar</t>
        </is>
      </c>
      <c r="D90" s="48" t="inlineStr">
        <is>
          <t>Aline Ribeiro</t>
        </is>
      </c>
      <c r="E90" s="48" t="inlineStr">
        <is>
          <t>Belo Horizonte</t>
        </is>
      </c>
      <c r="F90" s="48" t="inlineStr">
        <is>
          <t>MG</t>
        </is>
      </c>
      <c r="G90" s="48" t="inlineStr">
        <is>
          <t>Sudeste</t>
        </is>
      </c>
      <c r="H90" s="48" t="inlineStr">
        <is>
          <t>WhatsApp</t>
        </is>
      </c>
      <c r="I90" s="48" t="inlineStr">
        <is>
          <t>Diego</t>
        </is>
      </c>
      <c r="J90" s="48" t="inlineStr">
        <is>
          <t>B02</t>
        </is>
      </c>
      <c r="K90" s="48" t="inlineStr">
        <is>
          <t>Kit Degustação</t>
        </is>
      </c>
      <c r="L90" s="48" t="inlineStr">
        <is>
          <t>Café e Bebidas</t>
        </is>
      </c>
      <c r="M90" s="48" t="n">
        <v>3</v>
      </c>
      <c r="N90" s="74" t="n">
        <v>89.90000000000001</v>
      </c>
      <c r="O90" s="75" t="n">
        <v>0</v>
      </c>
      <c r="P90" s="74">
        <f>M90*N90*(1-O90)</f>
        <v/>
      </c>
      <c r="Q90" s="74" t="n">
        <v>123</v>
      </c>
      <c r="R90" s="74">
        <f>P90-Q90</f>
        <v/>
      </c>
      <c r="S90" s="48" t="inlineStr">
        <is>
          <t>Cartão de débito</t>
        </is>
      </c>
    </row>
    <row r="91">
      <c r="A91" s="48" t="n">
        <v>1090</v>
      </c>
      <c r="B91" s="73" t="n">
        <v>46107</v>
      </c>
      <c r="C91" s="48" t="inlineStr">
        <is>
          <t>Mar</t>
        </is>
      </c>
      <c r="D91" s="48" t="inlineStr">
        <is>
          <t>Diego Rocha</t>
        </is>
      </c>
      <c r="E91" s="48" t="inlineStr">
        <is>
          <t>Rio de Janeiro</t>
        </is>
      </c>
      <c r="F91" s="48" t="inlineStr">
        <is>
          <t>RJ</t>
        </is>
      </c>
      <c r="G91" s="48" t="inlineStr">
        <is>
          <t>Sudeste</t>
        </is>
      </c>
      <c r="H91" s="48" t="inlineStr">
        <is>
          <t>Loja física</t>
        </is>
      </c>
      <c r="I91" s="48" t="inlineStr">
        <is>
          <t>Diego</t>
        </is>
      </c>
      <c r="J91" s="48" t="inlineStr">
        <is>
          <t>B07</t>
        </is>
      </c>
      <c r="K91" s="48" t="inlineStr">
        <is>
          <t>Caderno Artesanal</t>
        </is>
      </c>
      <c r="L91" s="48" t="inlineStr">
        <is>
          <t>Papelaria</t>
        </is>
      </c>
      <c r="M91" s="48" t="n">
        <v>2</v>
      </c>
      <c r="N91" s="74" t="n">
        <v>34.9</v>
      </c>
      <c r="O91" s="75" t="n">
        <v>0.1</v>
      </c>
      <c r="P91" s="74">
        <f>M91*N91*(1-O91)</f>
        <v/>
      </c>
      <c r="Q91" s="74" t="n">
        <v>24</v>
      </c>
      <c r="R91" s="74">
        <f>P91-Q91</f>
        <v/>
      </c>
      <c r="S91" s="48" t="inlineStr">
        <is>
          <t>Pix</t>
        </is>
      </c>
    </row>
    <row r="92">
      <c r="A92" s="48" t="n">
        <v>1091</v>
      </c>
      <c r="B92" s="73" t="n">
        <v>46109</v>
      </c>
      <c r="C92" s="48" t="inlineStr">
        <is>
          <t>Mar</t>
        </is>
      </c>
      <c r="D92" s="48" t="inlineStr">
        <is>
          <t>Maria Souza</t>
        </is>
      </c>
      <c r="E92" s="48" t="inlineStr">
        <is>
          <t>São Paulo</t>
        </is>
      </c>
      <c r="F92" s="48" t="inlineStr">
        <is>
          <t>SP</t>
        </is>
      </c>
      <c r="G92" s="48" t="inlineStr">
        <is>
          <t>Sudeste</t>
        </is>
      </c>
      <c r="H92" s="48" t="inlineStr">
        <is>
          <t>WhatsApp</t>
        </is>
      </c>
      <c r="I92" s="48" t="inlineStr">
        <is>
          <t>Diego</t>
        </is>
      </c>
      <c r="J92" s="48" t="inlineStr">
        <is>
          <t>B07</t>
        </is>
      </c>
      <c r="K92" s="48" t="inlineStr">
        <is>
          <t>Caderno Artesanal</t>
        </is>
      </c>
      <c r="L92" s="48" t="inlineStr">
        <is>
          <t>Papelaria</t>
        </is>
      </c>
      <c r="M92" s="48" t="n">
        <v>6</v>
      </c>
      <c r="N92" s="74" t="n">
        <v>34.9</v>
      </c>
      <c r="O92" s="75" t="n">
        <v>0.05</v>
      </c>
      <c r="P92" s="74">
        <f>M92*N92*(1-O92)</f>
        <v/>
      </c>
      <c r="Q92" s="74" t="n">
        <v>72</v>
      </c>
      <c r="R92" s="74">
        <f>P92-Q92</f>
        <v/>
      </c>
      <c r="S92" s="48" t="inlineStr">
        <is>
          <t>Pix</t>
        </is>
      </c>
    </row>
    <row r="93">
      <c r="A93" s="48" t="n">
        <v>1092</v>
      </c>
      <c r="B93" s="73" t="n">
        <v>46112</v>
      </c>
      <c r="C93" s="48" t="inlineStr">
        <is>
          <t>Mar</t>
        </is>
      </c>
      <c r="D93" s="48" t="inlineStr">
        <is>
          <t>Lucas Oliveira</t>
        </is>
      </c>
      <c r="E93" s="48" t="inlineStr">
        <is>
          <t>Fortaleza</t>
        </is>
      </c>
      <c r="F93" s="48" t="inlineStr">
        <is>
          <t>CE</t>
        </is>
      </c>
      <c r="G93" s="48" t="inlineStr">
        <is>
          <t>Nordeste</t>
        </is>
      </c>
      <c r="H93" s="48" t="inlineStr">
        <is>
          <t>Loja física</t>
        </is>
      </c>
      <c r="I93" s="48" t="inlineStr">
        <is>
          <t>Elisa</t>
        </is>
      </c>
      <c r="J93" s="48" t="inlineStr">
        <is>
          <t>B04</t>
        </is>
      </c>
      <c r="K93" s="48" t="inlineStr">
        <is>
          <t>Cesta de Presente</t>
        </is>
      </c>
      <c r="L93" s="48" t="inlineStr">
        <is>
          <t>Presentes</t>
        </is>
      </c>
      <c r="M93" s="48" t="n">
        <v>2</v>
      </c>
      <c r="N93" s="74" t="n">
        <v>159</v>
      </c>
      <c r="O93" s="75" t="n">
        <v>0</v>
      </c>
      <c r="P93" s="74">
        <f>M93*N93*(1-O93)</f>
        <v/>
      </c>
      <c r="Q93" s="74" t="n">
        <v>164</v>
      </c>
      <c r="R93" s="74">
        <f>P93-Q93</f>
        <v/>
      </c>
      <c r="S93" s="48" t="inlineStr">
        <is>
          <t>Cartão de crédito</t>
        </is>
      </c>
    </row>
    <row r="94">
      <c r="A94" s="48" t="n">
        <v>1093</v>
      </c>
      <c r="B94" s="73" t="n">
        <v>46112</v>
      </c>
      <c r="C94" s="48" t="inlineStr">
        <is>
          <t>Mar</t>
        </is>
      </c>
      <c r="D94" s="48" t="inlineStr">
        <is>
          <t>Thiago Alves</t>
        </is>
      </c>
      <c r="E94" s="48" t="inlineStr">
        <is>
          <t>Recife</t>
        </is>
      </c>
      <c r="F94" s="48" t="inlineStr">
        <is>
          <t>PE</t>
        </is>
      </c>
      <c r="G94" s="48" t="inlineStr">
        <is>
          <t>Nordeste</t>
        </is>
      </c>
      <c r="H94" s="48" t="inlineStr">
        <is>
          <t>Loja física</t>
        </is>
      </c>
      <c r="I94" s="48" t="inlineStr">
        <is>
          <t>Diego</t>
        </is>
      </c>
      <c r="J94" s="48" t="inlineStr">
        <is>
          <t>B04</t>
        </is>
      </c>
      <c r="K94" s="48" t="inlineStr">
        <is>
          <t>Cesta de Presente</t>
        </is>
      </c>
      <c r="L94" s="48" t="inlineStr">
        <is>
          <t>Presentes</t>
        </is>
      </c>
      <c r="M94" s="48" t="n">
        <v>1</v>
      </c>
      <c r="N94" s="74" t="n">
        <v>159</v>
      </c>
      <c r="O94" s="75" t="n">
        <v>0</v>
      </c>
      <c r="P94" s="74">
        <f>M94*N94*(1-O94)</f>
        <v/>
      </c>
      <c r="Q94" s="74" t="n">
        <v>82</v>
      </c>
      <c r="R94" s="74">
        <f>P94-Q94</f>
        <v/>
      </c>
      <c r="S94" s="48" t="inlineStr">
        <is>
          <t>Cartão de crédito</t>
        </is>
      </c>
    </row>
    <row r="95">
      <c r="A95" s="48" t="n">
        <v>1094</v>
      </c>
      <c r="B95" s="73" t="n">
        <v>46113</v>
      </c>
      <c r="C95" s="48" t="inlineStr">
        <is>
          <t>Abr</t>
        </is>
      </c>
      <c r="D95" s="48" t="inlineStr">
        <is>
          <t>Patrícia Martins</t>
        </is>
      </c>
      <c r="E95" s="48" t="inlineStr">
        <is>
          <t>Belo Horizonte</t>
        </is>
      </c>
      <c r="F95" s="48" t="inlineStr">
        <is>
          <t>MG</t>
        </is>
      </c>
      <c r="G95" s="48" t="inlineStr">
        <is>
          <t>Sudeste</t>
        </is>
      </c>
      <c r="H95" s="48" t="inlineStr">
        <is>
          <t>Site</t>
        </is>
      </c>
      <c r="I95" s="48" t="inlineStr">
        <is>
          <t>Ana</t>
        </is>
      </c>
      <c r="J95" s="48" t="inlineStr">
        <is>
          <t>B09</t>
        </is>
      </c>
      <c r="K95" s="48" t="inlineStr">
        <is>
          <t>Moletom</t>
        </is>
      </c>
      <c r="L95" s="48" t="inlineStr">
        <is>
          <t>Vestuário</t>
        </is>
      </c>
      <c r="M95" s="48" t="n">
        <v>5</v>
      </c>
      <c r="N95" s="74" t="n">
        <v>139.9</v>
      </c>
      <c r="O95" s="75" t="n">
        <v>0</v>
      </c>
      <c r="P95" s="74">
        <f>M95*N95*(1-O95)</f>
        <v/>
      </c>
      <c r="Q95" s="74" t="n">
        <v>310</v>
      </c>
      <c r="R95" s="74">
        <f>P95-Q95</f>
        <v/>
      </c>
      <c r="S95" s="48" t="inlineStr">
        <is>
          <t>Pix</t>
        </is>
      </c>
    </row>
    <row r="96">
      <c r="A96" s="48" t="n">
        <v>1095</v>
      </c>
      <c r="B96" s="73" t="n">
        <v>46114</v>
      </c>
      <c r="C96" s="48" t="inlineStr">
        <is>
          <t>Abr</t>
        </is>
      </c>
      <c r="D96" s="48" t="inlineStr">
        <is>
          <t>Renata Lima</t>
        </is>
      </c>
      <c r="E96" s="48" t="inlineStr">
        <is>
          <t>São Paulo</t>
        </is>
      </c>
      <c r="F96" s="48" t="inlineStr">
        <is>
          <t>SP</t>
        </is>
      </c>
      <c r="G96" s="48" t="inlineStr">
        <is>
          <t>Sudeste</t>
        </is>
      </c>
      <c r="H96" s="48" t="inlineStr">
        <is>
          <t>Site</t>
        </is>
      </c>
      <c r="I96" s="48" t="inlineStr">
        <is>
          <t>Diego</t>
        </is>
      </c>
      <c r="J96" s="48" t="inlineStr">
        <is>
          <t>B07</t>
        </is>
      </c>
      <c r="K96" s="48" t="inlineStr">
        <is>
          <t>Caderno Artesanal</t>
        </is>
      </c>
      <c r="L96" s="48" t="inlineStr">
        <is>
          <t>Papelaria</t>
        </is>
      </c>
      <c r="M96" s="48" t="n">
        <v>5</v>
      </c>
      <c r="N96" s="74" t="n">
        <v>34.9</v>
      </c>
      <c r="O96" s="75" t="n">
        <v>0.1</v>
      </c>
      <c r="P96" s="74">
        <f>M96*N96*(1-O96)</f>
        <v/>
      </c>
      <c r="Q96" s="74" t="n">
        <v>60</v>
      </c>
      <c r="R96" s="74">
        <f>P96-Q96</f>
        <v/>
      </c>
      <c r="S96" s="48" t="inlineStr">
        <is>
          <t>Cartão de crédito</t>
        </is>
      </c>
    </row>
    <row r="97">
      <c r="A97" s="48" t="n">
        <v>1096</v>
      </c>
      <c r="B97" s="73" t="n">
        <v>46114</v>
      </c>
      <c r="C97" s="48" t="inlineStr">
        <is>
          <t>Abr</t>
        </is>
      </c>
      <c r="D97" s="48" t="inlineStr">
        <is>
          <t>Renata Alves</t>
        </is>
      </c>
      <c r="E97" s="48" t="inlineStr">
        <is>
          <t>Fortaleza</t>
        </is>
      </c>
      <c r="F97" s="48" t="inlineStr">
        <is>
          <t>CE</t>
        </is>
      </c>
      <c r="G97" s="48" t="inlineStr">
        <is>
          <t>Nordeste</t>
        </is>
      </c>
      <c r="H97" s="48" t="inlineStr">
        <is>
          <t>Site</t>
        </is>
      </c>
      <c r="I97" s="48" t="inlineStr">
        <is>
          <t>Carla</t>
        </is>
      </c>
      <c r="J97" s="48" t="inlineStr">
        <is>
          <t>B08</t>
        </is>
      </c>
      <c r="K97" s="48" t="inlineStr">
        <is>
          <t>Camiseta Logo</t>
        </is>
      </c>
      <c r="L97" s="48" t="inlineStr">
        <is>
          <t>Vestuário</t>
        </is>
      </c>
      <c r="M97" s="48" t="n">
        <v>2</v>
      </c>
      <c r="N97" s="74" t="n">
        <v>49.9</v>
      </c>
      <c r="O97" s="75" t="n">
        <v>0.05</v>
      </c>
      <c r="P97" s="74">
        <f>M97*N97*(1-O97)</f>
        <v/>
      </c>
      <c r="Q97" s="74" t="n">
        <v>38</v>
      </c>
      <c r="R97" s="74">
        <f>P97-Q97</f>
        <v/>
      </c>
      <c r="S97" s="48" t="inlineStr">
        <is>
          <t>Cartão de crédito</t>
        </is>
      </c>
    </row>
    <row r="98">
      <c r="A98" s="48" t="n">
        <v>1097</v>
      </c>
      <c r="B98" s="73" t="n">
        <v>46115</v>
      </c>
      <c r="C98" s="48" t="inlineStr">
        <is>
          <t>Abr</t>
        </is>
      </c>
      <c r="D98" s="48" t="inlineStr">
        <is>
          <t>Renata Lima</t>
        </is>
      </c>
      <c r="E98" s="48" t="inlineStr">
        <is>
          <t>São Paulo</t>
        </is>
      </c>
      <c r="F98" s="48" t="inlineStr">
        <is>
          <t>SP</t>
        </is>
      </c>
      <c r="G98" s="48" t="inlineStr">
        <is>
          <t>Sudeste</t>
        </is>
      </c>
      <c r="H98" s="48" t="inlineStr">
        <is>
          <t>Site</t>
        </is>
      </c>
      <c r="I98" s="48" t="inlineStr">
        <is>
          <t>Elisa</t>
        </is>
      </c>
      <c r="J98" s="48" t="inlineStr">
        <is>
          <t>B02</t>
        </is>
      </c>
      <c r="K98" s="48" t="inlineStr">
        <is>
          <t>Kit Degustação</t>
        </is>
      </c>
      <c r="L98" s="48" t="inlineStr">
        <is>
          <t>Café e Bebidas</t>
        </is>
      </c>
      <c r="M98" s="48" t="n">
        <v>3</v>
      </c>
      <c r="N98" s="74" t="n">
        <v>89.90000000000001</v>
      </c>
      <c r="O98" s="75" t="n">
        <v>0.1</v>
      </c>
      <c r="P98" s="74">
        <f>M98*N98*(1-O98)</f>
        <v/>
      </c>
      <c r="Q98" s="74" t="n">
        <v>123</v>
      </c>
      <c r="R98" s="74">
        <f>P98-Q98</f>
        <v/>
      </c>
      <c r="S98" s="48" t="inlineStr">
        <is>
          <t>Cartão de crédito</t>
        </is>
      </c>
    </row>
    <row r="99">
      <c r="A99" s="48" t="n">
        <v>1098</v>
      </c>
      <c r="B99" s="73" t="n">
        <v>46115</v>
      </c>
      <c r="C99" s="48" t="inlineStr">
        <is>
          <t>Abr</t>
        </is>
      </c>
      <c r="D99" s="48" t="inlineStr">
        <is>
          <t>Aline Ribeiro</t>
        </is>
      </c>
      <c r="E99" s="48" t="inlineStr">
        <is>
          <t>Belo Horizonte</t>
        </is>
      </c>
      <c r="F99" s="48" t="inlineStr">
        <is>
          <t>MG</t>
        </is>
      </c>
      <c r="G99" s="48" t="inlineStr">
        <is>
          <t>Sudeste</t>
        </is>
      </c>
      <c r="H99" s="48" t="inlineStr">
        <is>
          <t>Instagram</t>
        </is>
      </c>
      <c r="I99" s="48" t="inlineStr">
        <is>
          <t>Bruno</t>
        </is>
      </c>
      <c r="J99" s="48" t="inlineStr">
        <is>
          <t>B08</t>
        </is>
      </c>
      <c r="K99" s="48" t="inlineStr">
        <is>
          <t>Camiseta Logo</t>
        </is>
      </c>
      <c r="L99" s="48" t="inlineStr">
        <is>
          <t>Vestuário</t>
        </is>
      </c>
      <c r="M99" s="48" t="n">
        <v>1</v>
      </c>
      <c r="N99" s="74" t="n">
        <v>49.9</v>
      </c>
      <c r="O99" s="75" t="n">
        <v>0.1</v>
      </c>
      <c r="P99" s="74">
        <f>M99*N99*(1-O99)</f>
        <v/>
      </c>
      <c r="Q99" s="74" t="n">
        <v>19</v>
      </c>
      <c r="R99" s="74">
        <f>P99-Q99</f>
        <v/>
      </c>
      <c r="S99" s="48" t="inlineStr">
        <is>
          <t>Pix</t>
        </is>
      </c>
    </row>
    <row r="100">
      <c r="A100" s="48" t="n">
        <v>1099</v>
      </c>
      <c r="B100" s="73" t="n">
        <v>46116</v>
      </c>
      <c r="C100" s="48" t="inlineStr">
        <is>
          <t>Abr</t>
        </is>
      </c>
      <c r="D100" s="48" t="inlineStr">
        <is>
          <t>Maria Souza</t>
        </is>
      </c>
      <c r="E100" s="48" t="inlineStr">
        <is>
          <t>São Paulo</t>
        </is>
      </c>
      <c r="F100" s="48" t="inlineStr">
        <is>
          <t>SP</t>
        </is>
      </c>
      <c r="G100" s="48" t="inlineStr">
        <is>
          <t>Sudeste</t>
        </is>
      </c>
      <c r="H100" s="48" t="inlineStr">
        <is>
          <t>Loja física</t>
        </is>
      </c>
      <c r="I100" s="48" t="inlineStr">
        <is>
          <t>Diego</t>
        </is>
      </c>
      <c r="J100" s="48" t="inlineStr">
        <is>
          <t>B09</t>
        </is>
      </c>
      <c r="K100" s="48" t="inlineStr">
        <is>
          <t>Moletom</t>
        </is>
      </c>
      <c r="L100" s="48" t="inlineStr">
        <is>
          <t>Vestuário</t>
        </is>
      </c>
      <c r="M100" s="48" t="n">
        <v>1</v>
      </c>
      <c r="N100" s="74" t="n">
        <v>139.9</v>
      </c>
      <c r="O100" s="75" t="n">
        <v>0</v>
      </c>
      <c r="P100" s="74">
        <f>M100*N100*(1-O100)</f>
        <v/>
      </c>
      <c r="Q100" s="74" t="n">
        <v>62</v>
      </c>
      <c r="R100" s="74">
        <f>P100-Q100</f>
        <v/>
      </c>
      <c r="S100" s="48" t="inlineStr">
        <is>
          <t>Cartão de crédito</t>
        </is>
      </c>
    </row>
    <row r="101">
      <c r="A101" s="48" t="n">
        <v>1100</v>
      </c>
      <c r="B101" s="73" t="n">
        <v>46116</v>
      </c>
      <c r="C101" s="48" t="inlineStr">
        <is>
          <t>Abr</t>
        </is>
      </c>
      <c r="D101" s="48" t="inlineStr">
        <is>
          <t>Thiago Ribeiro</t>
        </is>
      </c>
      <c r="E101" s="48" t="inlineStr">
        <is>
          <t>Belo Horizonte</t>
        </is>
      </c>
      <c r="F101" s="48" t="inlineStr">
        <is>
          <t>MG</t>
        </is>
      </c>
      <c r="G101" s="48" t="inlineStr">
        <is>
          <t>Sudeste</t>
        </is>
      </c>
      <c r="H101" s="48" t="inlineStr">
        <is>
          <t>Instagram</t>
        </is>
      </c>
      <c r="I101" s="48" t="inlineStr">
        <is>
          <t>Carla</t>
        </is>
      </c>
      <c r="J101" s="48" t="inlineStr">
        <is>
          <t>B02</t>
        </is>
      </c>
      <c r="K101" s="48" t="inlineStr">
        <is>
          <t>Kit Degustação</t>
        </is>
      </c>
      <c r="L101" s="48" t="inlineStr">
        <is>
          <t>Café e Bebidas</t>
        </is>
      </c>
      <c r="M101" s="48" t="n">
        <v>6</v>
      </c>
      <c r="N101" s="74" t="n">
        <v>89.90000000000001</v>
      </c>
      <c r="O101" s="75" t="n">
        <v>0</v>
      </c>
      <c r="P101" s="74">
        <f>M101*N101*(1-O101)</f>
        <v/>
      </c>
      <c r="Q101" s="74" t="n">
        <v>246</v>
      </c>
      <c r="R101" s="74">
        <f>P101-Q101</f>
        <v/>
      </c>
      <c r="S101" s="48" t="inlineStr">
        <is>
          <t>Cartão de crédito</t>
        </is>
      </c>
    </row>
    <row r="102">
      <c r="A102" s="48" t="n">
        <v>1101</v>
      </c>
      <c r="B102" s="73" t="n">
        <v>46116</v>
      </c>
      <c r="C102" s="48" t="inlineStr">
        <is>
          <t>Abr</t>
        </is>
      </c>
      <c r="D102" s="48" t="inlineStr">
        <is>
          <t>Aline Rocha</t>
        </is>
      </c>
      <c r="E102" s="48" t="inlineStr">
        <is>
          <t>Rio de Janeiro</t>
        </is>
      </c>
      <c r="F102" s="48" t="inlineStr">
        <is>
          <t>RJ</t>
        </is>
      </c>
      <c r="G102" s="48" t="inlineStr">
        <is>
          <t>Sudeste</t>
        </is>
      </c>
      <c r="H102" s="48" t="inlineStr">
        <is>
          <t>Instagram</t>
        </is>
      </c>
      <c r="I102" s="48" t="inlineStr">
        <is>
          <t>Elisa</t>
        </is>
      </c>
      <c r="J102" s="48" t="inlineStr">
        <is>
          <t>B12</t>
        </is>
      </c>
      <c r="K102" s="48" t="inlineStr">
        <is>
          <t>Manutenção Mensal</t>
        </is>
      </c>
      <c r="L102" s="48" t="inlineStr">
        <is>
          <t>Serviços</t>
        </is>
      </c>
      <c r="M102" s="48" t="n">
        <v>1</v>
      </c>
      <c r="N102" s="74" t="n">
        <v>350</v>
      </c>
      <c r="O102" s="75" t="n">
        <v>0</v>
      </c>
      <c r="P102" s="74">
        <f>M102*N102*(1-O102)</f>
        <v/>
      </c>
      <c r="Q102" s="74" t="n">
        <v>95</v>
      </c>
      <c r="R102" s="74">
        <f>P102-Q102</f>
        <v/>
      </c>
      <c r="S102" s="48" t="inlineStr">
        <is>
          <t>Pix</t>
        </is>
      </c>
    </row>
    <row r="103">
      <c r="A103" s="48" t="n">
        <v>1102</v>
      </c>
      <c r="B103" s="73" t="n">
        <v>46116</v>
      </c>
      <c r="C103" s="48" t="inlineStr">
        <is>
          <t>Abr</t>
        </is>
      </c>
      <c r="D103" s="48" t="inlineStr">
        <is>
          <t>Patrícia Martins</t>
        </is>
      </c>
      <c r="E103" s="48" t="inlineStr">
        <is>
          <t>Belo Horizonte</t>
        </is>
      </c>
      <c r="F103" s="48" t="inlineStr">
        <is>
          <t>MG</t>
        </is>
      </c>
      <c r="G103" s="48" t="inlineStr">
        <is>
          <t>Sudeste</t>
        </is>
      </c>
      <c r="H103" s="48" t="inlineStr">
        <is>
          <t>WhatsApp</t>
        </is>
      </c>
      <c r="I103" s="48" t="inlineStr">
        <is>
          <t>Carla</t>
        </is>
      </c>
      <c r="J103" s="48" t="inlineStr">
        <is>
          <t>B07</t>
        </is>
      </c>
      <c r="K103" s="48" t="inlineStr">
        <is>
          <t>Caderno Artesanal</t>
        </is>
      </c>
      <c r="L103" s="48" t="inlineStr">
        <is>
          <t>Papelaria</t>
        </is>
      </c>
      <c r="M103" s="48" t="n">
        <v>2</v>
      </c>
      <c r="N103" s="74" t="n">
        <v>34.9</v>
      </c>
      <c r="O103" s="75" t="n">
        <v>0</v>
      </c>
      <c r="P103" s="74">
        <f>M103*N103*(1-O103)</f>
        <v/>
      </c>
      <c r="Q103" s="74" t="n">
        <v>24</v>
      </c>
      <c r="R103" s="74">
        <f>P103-Q103</f>
        <v/>
      </c>
      <c r="S103" s="48" t="inlineStr">
        <is>
          <t>Pix</t>
        </is>
      </c>
    </row>
    <row r="104">
      <c r="A104" s="48" t="n">
        <v>1103</v>
      </c>
      <c r="B104" s="73" t="n">
        <v>46116</v>
      </c>
      <c r="C104" s="48" t="inlineStr">
        <is>
          <t>Abr</t>
        </is>
      </c>
      <c r="D104" s="48" t="inlineStr">
        <is>
          <t>Renata Rocha</t>
        </is>
      </c>
      <c r="E104" s="48" t="inlineStr">
        <is>
          <t>Belo Horizonte</t>
        </is>
      </c>
      <c r="F104" s="48" t="inlineStr">
        <is>
          <t>MG</t>
        </is>
      </c>
      <c r="G104" s="48" t="inlineStr">
        <is>
          <t>Sudeste</t>
        </is>
      </c>
      <c r="H104" s="48" t="inlineStr">
        <is>
          <t>Loja física</t>
        </is>
      </c>
      <c r="I104" s="48" t="inlineStr">
        <is>
          <t>Bruno</t>
        </is>
      </c>
      <c r="J104" s="48" t="inlineStr">
        <is>
          <t>B06</t>
        </is>
      </c>
      <c r="K104" s="48" t="inlineStr">
        <is>
          <t>Agenda 2027</t>
        </is>
      </c>
      <c r="L104" s="48" t="inlineStr">
        <is>
          <t>Papelaria</t>
        </is>
      </c>
      <c r="M104" s="48" t="n">
        <v>1</v>
      </c>
      <c r="N104" s="74" t="n">
        <v>59.9</v>
      </c>
      <c r="O104" s="75" t="n">
        <v>0.05</v>
      </c>
      <c r="P104" s="74">
        <f>M104*N104*(1-O104)</f>
        <v/>
      </c>
      <c r="Q104" s="74" t="n">
        <v>22</v>
      </c>
      <c r="R104" s="74">
        <f>P104-Q104</f>
        <v/>
      </c>
      <c r="S104" s="48" t="inlineStr">
        <is>
          <t>Cartão de crédito</t>
        </is>
      </c>
    </row>
    <row r="105">
      <c r="A105" s="48" t="n">
        <v>1104</v>
      </c>
      <c r="B105" s="73" t="n">
        <v>46117</v>
      </c>
      <c r="C105" s="48" t="inlineStr">
        <is>
          <t>Abr</t>
        </is>
      </c>
      <c r="D105" s="48" t="inlineStr">
        <is>
          <t>Diego Silva</t>
        </is>
      </c>
      <c r="E105" s="48" t="inlineStr">
        <is>
          <t>Salvador</t>
        </is>
      </c>
      <c r="F105" s="48" t="inlineStr">
        <is>
          <t>BA</t>
        </is>
      </c>
      <c r="G105" s="48" t="inlineStr">
        <is>
          <t>Nordeste</t>
        </is>
      </c>
      <c r="H105" s="48" t="inlineStr">
        <is>
          <t>Loja física</t>
        </is>
      </c>
      <c r="I105" s="48" t="inlineStr">
        <is>
          <t>Diego</t>
        </is>
      </c>
      <c r="J105" s="48" t="inlineStr">
        <is>
          <t>B10</t>
        </is>
      </c>
      <c r="K105" s="48" t="inlineStr">
        <is>
          <t>Consultoria 1h</t>
        </is>
      </c>
      <c r="L105" s="48" t="inlineStr">
        <is>
          <t>Serviços</t>
        </is>
      </c>
      <c r="M105" s="48" t="n">
        <v>1</v>
      </c>
      <c r="N105" s="74" t="n">
        <v>250</v>
      </c>
      <c r="O105" s="75" t="n">
        <v>0</v>
      </c>
      <c r="P105" s="74">
        <f>M105*N105*(1-O105)</f>
        <v/>
      </c>
      <c r="Q105" s="74" t="n">
        <v>60</v>
      </c>
      <c r="R105" s="74">
        <f>P105-Q105</f>
        <v/>
      </c>
      <c r="S105" s="48" t="inlineStr">
        <is>
          <t>Pix</t>
        </is>
      </c>
    </row>
    <row r="106">
      <c r="A106" s="48" t="n">
        <v>1105</v>
      </c>
      <c r="B106" s="73" t="n">
        <v>46117</v>
      </c>
      <c r="C106" s="48" t="inlineStr">
        <is>
          <t>Abr</t>
        </is>
      </c>
      <c r="D106" s="48" t="inlineStr">
        <is>
          <t>Larissa Pereira</t>
        </is>
      </c>
      <c r="E106" s="48" t="inlineStr">
        <is>
          <t>São Paulo</t>
        </is>
      </c>
      <c r="F106" s="48" t="inlineStr">
        <is>
          <t>SP</t>
        </is>
      </c>
      <c r="G106" s="48" t="inlineStr">
        <is>
          <t>Sudeste</t>
        </is>
      </c>
      <c r="H106" s="48" t="inlineStr">
        <is>
          <t>Loja física</t>
        </is>
      </c>
      <c r="I106" s="48" t="inlineStr">
        <is>
          <t>Elisa</t>
        </is>
      </c>
      <c r="J106" s="48" t="inlineStr">
        <is>
          <t>B01</t>
        </is>
      </c>
      <c r="K106" s="48" t="inlineStr">
        <is>
          <t>Café em Grãos 500g</t>
        </is>
      </c>
      <c r="L106" s="48" t="inlineStr">
        <is>
          <t>Café e Bebidas</t>
        </is>
      </c>
      <c r="M106" s="48" t="n">
        <v>10</v>
      </c>
      <c r="N106" s="74" t="n">
        <v>49.9</v>
      </c>
      <c r="O106" s="75" t="n">
        <v>0.05</v>
      </c>
      <c r="P106" s="74">
        <f>M106*N106*(1-O106)</f>
        <v/>
      </c>
      <c r="Q106" s="74" t="n">
        <v>220</v>
      </c>
      <c r="R106" s="74">
        <f>P106-Q106</f>
        <v/>
      </c>
      <c r="S106" s="48" t="inlineStr">
        <is>
          <t>Pix</t>
        </is>
      </c>
    </row>
    <row r="107">
      <c r="A107" s="48" t="n">
        <v>1106</v>
      </c>
      <c r="B107" s="73" t="n">
        <v>46118</v>
      </c>
      <c r="C107" s="48" t="inlineStr">
        <is>
          <t>Abr</t>
        </is>
      </c>
      <c r="D107" s="48" t="inlineStr">
        <is>
          <t>Juliana Silva</t>
        </is>
      </c>
      <c r="E107" s="48" t="inlineStr">
        <is>
          <t>São Paulo</t>
        </is>
      </c>
      <c r="F107" s="48" t="inlineStr">
        <is>
          <t>SP</t>
        </is>
      </c>
      <c r="G107" s="48" t="inlineStr">
        <is>
          <t>Sudeste</t>
        </is>
      </c>
      <c r="H107" s="48" t="inlineStr">
        <is>
          <t>WhatsApp</t>
        </is>
      </c>
      <c r="I107" s="48" t="inlineStr">
        <is>
          <t>Carla</t>
        </is>
      </c>
      <c r="J107" s="48" t="inlineStr">
        <is>
          <t>B03</t>
        </is>
      </c>
      <c r="K107" s="48" t="inlineStr">
        <is>
          <t>Caneca Personalizada</t>
        </is>
      </c>
      <c r="L107" s="48" t="inlineStr">
        <is>
          <t>Presentes</t>
        </is>
      </c>
      <c r="M107" s="48" t="n">
        <v>1</v>
      </c>
      <c r="N107" s="74" t="n">
        <v>39.9</v>
      </c>
      <c r="O107" s="75" t="n">
        <v>0.05</v>
      </c>
      <c r="P107" s="74">
        <f>M107*N107*(1-O107)</f>
        <v/>
      </c>
      <c r="Q107" s="74" t="n">
        <v>14.5</v>
      </c>
      <c r="R107" s="74">
        <f>P107-Q107</f>
        <v/>
      </c>
      <c r="S107" s="48" t="inlineStr">
        <is>
          <t>Pix</t>
        </is>
      </c>
    </row>
    <row r="108">
      <c r="A108" s="48" t="n">
        <v>1107</v>
      </c>
      <c r="B108" s="73" t="n">
        <v>46119</v>
      </c>
      <c r="C108" s="48" t="inlineStr">
        <is>
          <t>Abr</t>
        </is>
      </c>
      <c r="D108" s="48" t="inlineStr">
        <is>
          <t>Pedro Souza</t>
        </is>
      </c>
      <c r="E108" s="48" t="inlineStr">
        <is>
          <t>Belo Horizonte</t>
        </is>
      </c>
      <c r="F108" s="48" t="inlineStr">
        <is>
          <t>MG</t>
        </is>
      </c>
      <c r="G108" s="48" t="inlineStr">
        <is>
          <t>Sudeste</t>
        </is>
      </c>
      <c r="H108" s="48" t="inlineStr">
        <is>
          <t>Instagram</t>
        </is>
      </c>
      <c r="I108" s="48" t="inlineStr">
        <is>
          <t>Carla</t>
        </is>
      </c>
      <c r="J108" s="48" t="inlineStr">
        <is>
          <t>B02</t>
        </is>
      </c>
      <c r="K108" s="48" t="inlineStr">
        <is>
          <t>Kit Degustação</t>
        </is>
      </c>
      <c r="L108" s="48" t="inlineStr">
        <is>
          <t>Café e Bebidas</t>
        </is>
      </c>
      <c r="M108" s="48" t="n">
        <v>2</v>
      </c>
      <c r="N108" s="74" t="n">
        <v>89.90000000000001</v>
      </c>
      <c r="O108" s="75" t="n">
        <v>0.05</v>
      </c>
      <c r="P108" s="74">
        <f>M108*N108*(1-O108)</f>
        <v/>
      </c>
      <c r="Q108" s="74" t="n">
        <v>82</v>
      </c>
      <c r="R108" s="74">
        <f>P108-Q108</f>
        <v/>
      </c>
      <c r="S108" s="48" t="inlineStr">
        <is>
          <t>Cartão de crédito</t>
        </is>
      </c>
    </row>
    <row r="109">
      <c r="A109" s="48" t="n">
        <v>1108</v>
      </c>
      <c r="B109" s="73" t="n">
        <v>46124</v>
      </c>
      <c r="C109" s="48" t="inlineStr">
        <is>
          <t>Abr</t>
        </is>
      </c>
      <c r="D109" s="48" t="inlineStr">
        <is>
          <t>Juliana Silva</t>
        </is>
      </c>
      <c r="E109" s="48" t="inlineStr">
        <is>
          <t>São Paulo</t>
        </is>
      </c>
      <c r="F109" s="48" t="inlineStr">
        <is>
          <t>SP</t>
        </is>
      </c>
      <c r="G109" s="48" t="inlineStr">
        <is>
          <t>Sudeste</t>
        </is>
      </c>
      <c r="H109" s="48" t="inlineStr">
        <is>
          <t>Loja física</t>
        </is>
      </c>
      <c r="I109" s="48" t="inlineStr">
        <is>
          <t>Bruno</t>
        </is>
      </c>
      <c r="J109" s="48" t="inlineStr">
        <is>
          <t>B12</t>
        </is>
      </c>
      <c r="K109" s="48" t="inlineStr">
        <is>
          <t>Manutenção Mensal</t>
        </is>
      </c>
      <c r="L109" s="48" t="inlineStr">
        <is>
          <t>Serviços</t>
        </is>
      </c>
      <c r="M109" s="48" t="n">
        <v>1</v>
      </c>
      <c r="N109" s="74" t="n">
        <v>350</v>
      </c>
      <c r="O109" s="75" t="n">
        <v>0</v>
      </c>
      <c r="P109" s="74">
        <f>M109*N109*(1-O109)</f>
        <v/>
      </c>
      <c r="Q109" s="74" t="n">
        <v>95</v>
      </c>
      <c r="R109" s="74">
        <f>P109-Q109</f>
        <v/>
      </c>
      <c r="S109" s="48" t="inlineStr">
        <is>
          <t>Boleto</t>
        </is>
      </c>
    </row>
    <row r="110">
      <c r="A110" s="48" t="n">
        <v>1109</v>
      </c>
      <c r="B110" s="73" t="n">
        <v>46124</v>
      </c>
      <c r="C110" s="48" t="inlineStr">
        <is>
          <t>Abr</t>
        </is>
      </c>
      <c r="D110" s="48" t="inlineStr">
        <is>
          <t>Bruno Pereira</t>
        </is>
      </c>
      <c r="E110" s="48" t="inlineStr">
        <is>
          <t>Curitiba</t>
        </is>
      </c>
      <c r="F110" s="48" t="inlineStr">
        <is>
          <t>PR</t>
        </is>
      </c>
      <c r="G110" s="48" t="inlineStr">
        <is>
          <t>Sul</t>
        </is>
      </c>
      <c r="H110" s="48" t="inlineStr">
        <is>
          <t>Loja física</t>
        </is>
      </c>
      <c r="I110" s="48" t="inlineStr">
        <is>
          <t>Carla</t>
        </is>
      </c>
      <c r="J110" s="48" t="inlineStr">
        <is>
          <t>B06</t>
        </is>
      </c>
      <c r="K110" s="48" t="inlineStr">
        <is>
          <t>Agenda 2027</t>
        </is>
      </c>
      <c r="L110" s="48" t="inlineStr">
        <is>
          <t>Papelaria</t>
        </is>
      </c>
      <c r="M110" s="48" t="n">
        <v>3</v>
      </c>
      <c r="N110" s="74" t="n">
        <v>59.9</v>
      </c>
      <c r="O110" s="75" t="n">
        <v>0</v>
      </c>
      <c r="P110" s="74">
        <f>M110*N110*(1-O110)</f>
        <v/>
      </c>
      <c r="Q110" s="74" t="n">
        <v>66</v>
      </c>
      <c r="R110" s="74">
        <f>P110-Q110</f>
        <v/>
      </c>
      <c r="S110" s="48" t="inlineStr">
        <is>
          <t>Cartão de crédito</t>
        </is>
      </c>
    </row>
    <row r="111">
      <c r="A111" s="48" t="n">
        <v>1110</v>
      </c>
      <c r="B111" s="73" t="n">
        <v>46125</v>
      </c>
      <c r="C111" s="48" t="inlineStr">
        <is>
          <t>Abr</t>
        </is>
      </c>
      <c r="D111" s="48" t="inlineStr">
        <is>
          <t>Aline Ribeiro</t>
        </is>
      </c>
      <c r="E111" s="48" t="inlineStr">
        <is>
          <t>Belo Horizonte</t>
        </is>
      </c>
      <c r="F111" s="48" t="inlineStr">
        <is>
          <t>MG</t>
        </is>
      </c>
      <c r="G111" s="48" t="inlineStr">
        <is>
          <t>Sudeste</t>
        </is>
      </c>
      <c r="H111" s="48" t="inlineStr">
        <is>
          <t>Instagram</t>
        </is>
      </c>
      <c r="I111" s="48" t="inlineStr">
        <is>
          <t>Diego</t>
        </is>
      </c>
      <c r="J111" s="48" t="inlineStr">
        <is>
          <t>B01</t>
        </is>
      </c>
      <c r="K111" s="48" t="inlineStr">
        <is>
          <t>Café em Grãos 500g</t>
        </is>
      </c>
      <c r="L111" s="48" t="inlineStr">
        <is>
          <t>Café e Bebidas</t>
        </is>
      </c>
      <c r="M111" s="48" t="n">
        <v>1</v>
      </c>
      <c r="N111" s="74" t="n">
        <v>49.9</v>
      </c>
      <c r="O111" s="75" t="n">
        <v>0</v>
      </c>
      <c r="P111" s="74">
        <f>M111*N111*(1-O111)</f>
        <v/>
      </c>
      <c r="Q111" s="74" t="n">
        <v>22</v>
      </c>
      <c r="R111" s="74">
        <f>P111-Q111</f>
        <v/>
      </c>
      <c r="S111" s="48" t="inlineStr">
        <is>
          <t>Cartão de crédito</t>
        </is>
      </c>
    </row>
    <row r="112">
      <c r="A112" s="48" t="n">
        <v>1111</v>
      </c>
      <c r="B112" s="73" t="n">
        <v>46126</v>
      </c>
      <c r="C112" s="48" t="inlineStr">
        <is>
          <t>Abr</t>
        </is>
      </c>
      <c r="D112" s="48" t="inlineStr">
        <is>
          <t>Aline Rocha</t>
        </is>
      </c>
      <c r="E112" s="48" t="inlineStr">
        <is>
          <t>Rio de Janeiro</t>
        </is>
      </c>
      <c r="F112" s="48" t="inlineStr">
        <is>
          <t>RJ</t>
        </is>
      </c>
      <c r="G112" s="48" t="inlineStr">
        <is>
          <t>Sudeste</t>
        </is>
      </c>
      <c r="H112" s="48" t="inlineStr">
        <is>
          <t>Site</t>
        </is>
      </c>
      <c r="I112" s="48" t="inlineStr">
        <is>
          <t>Diego</t>
        </is>
      </c>
      <c r="J112" s="48" t="inlineStr">
        <is>
          <t>B09</t>
        </is>
      </c>
      <c r="K112" s="48" t="inlineStr">
        <is>
          <t>Moletom</t>
        </is>
      </c>
      <c r="L112" s="48" t="inlineStr">
        <is>
          <t>Vestuário</t>
        </is>
      </c>
      <c r="M112" s="48" t="n">
        <v>1</v>
      </c>
      <c r="N112" s="74" t="n">
        <v>139.9</v>
      </c>
      <c r="O112" s="75" t="n">
        <v>0</v>
      </c>
      <c r="P112" s="74">
        <f>M112*N112*(1-O112)</f>
        <v/>
      </c>
      <c r="Q112" s="74" t="n">
        <v>62</v>
      </c>
      <c r="R112" s="74">
        <f>P112-Q112</f>
        <v/>
      </c>
      <c r="S112" s="48" t="inlineStr">
        <is>
          <t>Pix</t>
        </is>
      </c>
    </row>
    <row r="113">
      <c r="A113" s="48" t="n">
        <v>1112</v>
      </c>
      <c r="B113" s="73" t="n">
        <v>46127</v>
      </c>
      <c r="C113" s="48" t="inlineStr">
        <is>
          <t>Abr</t>
        </is>
      </c>
      <c r="D113" s="48" t="inlineStr">
        <is>
          <t>Patrícia Oliveira</t>
        </is>
      </c>
      <c r="E113" s="48" t="inlineStr">
        <is>
          <t>Brasília</t>
        </is>
      </c>
      <c r="F113" s="48" t="inlineStr">
        <is>
          <t>DF</t>
        </is>
      </c>
      <c r="G113" s="48" t="inlineStr">
        <is>
          <t>Centro-Oeste</t>
        </is>
      </c>
      <c r="H113" s="48" t="inlineStr">
        <is>
          <t>Instagram</t>
        </is>
      </c>
      <c r="I113" s="48" t="inlineStr">
        <is>
          <t>Elisa</t>
        </is>
      </c>
      <c r="J113" s="48" t="inlineStr">
        <is>
          <t>B06</t>
        </is>
      </c>
      <c r="K113" s="48" t="inlineStr">
        <is>
          <t>Agenda 2027</t>
        </is>
      </c>
      <c r="L113" s="48" t="inlineStr">
        <is>
          <t>Papelaria</t>
        </is>
      </c>
      <c r="M113" s="48" t="n">
        <v>1</v>
      </c>
      <c r="N113" s="74" t="n">
        <v>59.9</v>
      </c>
      <c r="O113" s="75" t="n">
        <v>0</v>
      </c>
      <c r="P113" s="74">
        <f>M113*N113*(1-O113)</f>
        <v/>
      </c>
      <c r="Q113" s="74" t="n">
        <v>22</v>
      </c>
      <c r="R113" s="74">
        <f>P113-Q113</f>
        <v/>
      </c>
      <c r="S113" s="48" t="inlineStr">
        <is>
          <t>Cartão de crédito</t>
        </is>
      </c>
    </row>
    <row r="114">
      <c r="A114" s="48" t="n">
        <v>1113</v>
      </c>
      <c r="B114" s="73" t="n">
        <v>46127</v>
      </c>
      <c r="C114" s="48" t="inlineStr">
        <is>
          <t>Abr</t>
        </is>
      </c>
      <c r="D114" s="48" t="inlineStr">
        <is>
          <t>Ana Martins</t>
        </is>
      </c>
      <c r="E114" s="48" t="inlineStr">
        <is>
          <t>Campinas</t>
        </is>
      </c>
      <c r="F114" s="48" t="inlineStr">
        <is>
          <t>SP</t>
        </is>
      </c>
      <c r="G114" s="48" t="inlineStr">
        <is>
          <t>Sudeste</t>
        </is>
      </c>
      <c r="H114" s="48" t="inlineStr">
        <is>
          <t>Loja física</t>
        </is>
      </c>
      <c r="I114" s="48" t="inlineStr">
        <is>
          <t>Ana</t>
        </is>
      </c>
      <c r="J114" s="48" t="inlineStr">
        <is>
          <t>B11</t>
        </is>
      </c>
      <c r="K114" s="48" t="inlineStr">
        <is>
          <t>Instalação de Sistema</t>
        </is>
      </c>
      <c r="L114" s="48" t="inlineStr">
        <is>
          <t>Serviços</t>
        </is>
      </c>
      <c r="M114" s="48" t="n">
        <v>1</v>
      </c>
      <c r="N114" s="74" t="n">
        <v>480</v>
      </c>
      <c r="O114" s="75" t="n">
        <v>0</v>
      </c>
      <c r="P114" s="74">
        <f>M114*N114*(1-O114)</f>
        <v/>
      </c>
      <c r="Q114" s="74" t="n">
        <v>150</v>
      </c>
      <c r="R114" s="74">
        <f>P114-Q114</f>
        <v/>
      </c>
      <c r="S114" s="48" t="inlineStr">
        <is>
          <t>Cartão de crédito</t>
        </is>
      </c>
    </row>
    <row r="115">
      <c r="A115" s="48" t="n">
        <v>1114</v>
      </c>
      <c r="B115" s="73" t="n">
        <v>46128</v>
      </c>
      <c r="C115" s="48" t="inlineStr">
        <is>
          <t>Abr</t>
        </is>
      </c>
      <c r="D115" s="48" t="inlineStr">
        <is>
          <t>Gustavo Pereira</t>
        </is>
      </c>
      <c r="E115" s="48" t="inlineStr">
        <is>
          <t>Belém</t>
        </is>
      </c>
      <c r="F115" s="48" t="inlineStr">
        <is>
          <t>PA</t>
        </is>
      </c>
      <c r="G115" s="48" t="inlineStr">
        <is>
          <t>Norte</t>
        </is>
      </c>
      <c r="H115" s="48" t="inlineStr">
        <is>
          <t>Loja física</t>
        </is>
      </c>
      <c r="I115" s="48" t="inlineStr">
        <is>
          <t>Bruno</t>
        </is>
      </c>
      <c r="J115" s="48" t="inlineStr">
        <is>
          <t>B06</t>
        </is>
      </c>
      <c r="K115" s="48" t="inlineStr">
        <is>
          <t>Agenda 2027</t>
        </is>
      </c>
      <c r="L115" s="48" t="inlineStr">
        <is>
          <t>Papelaria</t>
        </is>
      </c>
      <c r="M115" s="48" t="n">
        <v>2</v>
      </c>
      <c r="N115" s="74" t="n">
        <v>59.9</v>
      </c>
      <c r="O115" s="75" t="n">
        <v>0.05</v>
      </c>
      <c r="P115" s="74">
        <f>M115*N115*(1-O115)</f>
        <v/>
      </c>
      <c r="Q115" s="74" t="n">
        <v>44</v>
      </c>
      <c r="R115" s="74">
        <f>P115-Q115</f>
        <v/>
      </c>
      <c r="S115" s="48" t="inlineStr">
        <is>
          <t>Pix</t>
        </is>
      </c>
    </row>
    <row r="116">
      <c r="A116" s="48" t="n">
        <v>1115</v>
      </c>
      <c r="B116" s="73" t="n">
        <v>46128</v>
      </c>
      <c r="C116" s="48" t="inlineStr">
        <is>
          <t>Abr</t>
        </is>
      </c>
      <c r="D116" s="48" t="inlineStr">
        <is>
          <t>Ana Martins</t>
        </is>
      </c>
      <c r="E116" s="48" t="inlineStr">
        <is>
          <t>Campinas</t>
        </is>
      </c>
      <c r="F116" s="48" t="inlineStr">
        <is>
          <t>SP</t>
        </is>
      </c>
      <c r="G116" s="48" t="inlineStr">
        <is>
          <t>Sudeste</t>
        </is>
      </c>
      <c r="H116" s="48" t="inlineStr">
        <is>
          <t>Instagram</t>
        </is>
      </c>
      <c r="I116" s="48" t="inlineStr">
        <is>
          <t>Carla</t>
        </is>
      </c>
      <c r="J116" s="48" t="inlineStr">
        <is>
          <t>B04</t>
        </is>
      </c>
      <c r="K116" s="48" t="inlineStr">
        <is>
          <t>Cesta de Presente</t>
        </is>
      </c>
      <c r="L116" s="48" t="inlineStr">
        <is>
          <t>Presentes</t>
        </is>
      </c>
      <c r="M116" s="48" t="n">
        <v>10</v>
      </c>
      <c r="N116" s="74" t="n">
        <v>159</v>
      </c>
      <c r="O116" s="75" t="n">
        <v>0</v>
      </c>
      <c r="P116" s="74">
        <f>M116*N116*(1-O116)</f>
        <v/>
      </c>
      <c r="Q116" s="74" t="n">
        <v>820</v>
      </c>
      <c r="R116" s="74">
        <f>P116-Q116</f>
        <v/>
      </c>
      <c r="S116" s="48" t="inlineStr">
        <is>
          <t>Pix</t>
        </is>
      </c>
    </row>
    <row r="117">
      <c r="A117" s="48" t="n">
        <v>1116</v>
      </c>
      <c r="B117" s="73" t="n">
        <v>46129</v>
      </c>
      <c r="C117" s="48" t="inlineStr">
        <is>
          <t>Abr</t>
        </is>
      </c>
      <c r="D117" s="48" t="inlineStr">
        <is>
          <t>Carlos Ribeiro</t>
        </is>
      </c>
      <c r="E117" s="48" t="inlineStr">
        <is>
          <t>Porto Alegre</t>
        </is>
      </c>
      <c r="F117" s="48" t="inlineStr">
        <is>
          <t>RS</t>
        </is>
      </c>
      <c r="G117" s="48" t="inlineStr">
        <is>
          <t>Sul</t>
        </is>
      </c>
      <c r="H117" s="48" t="inlineStr">
        <is>
          <t>WhatsApp</t>
        </is>
      </c>
      <c r="I117" s="48" t="inlineStr">
        <is>
          <t>Bruno</t>
        </is>
      </c>
      <c r="J117" s="48" t="inlineStr">
        <is>
          <t>B03</t>
        </is>
      </c>
      <c r="K117" s="48" t="inlineStr">
        <is>
          <t>Caneca Personalizada</t>
        </is>
      </c>
      <c r="L117" s="48" t="inlineStr">
        <is>
          <t>Presentes</t>
        </is>
      </c>
      <c r="M117" s="48" t="n">
        <v>1</v>
      </c>
      <c r="N117" s="74" t="n">
        <v>39.9</v>
      </c>
      <c r="O117" s="75" t="n">
        <v>0.05</v>
      </c>
      <c r="P117" s="74">
        <f>M117*N117*(1-O117)</f>
        <v/>
      </c>
      <c r="Q117" s="74" t="n">
        <v>14.5</v>
      </c>
      <c r="R117" s="74">
        <f>P117-Q117</f>
        <v/>
      </c>
      <c r="S117" s="48" t="inlineStr">
        <is>
          <t>Cartão de débito</t>
        </is>
      </c>
    </row>
    <row r="118">
      <c r="A118" s="48" t="n">
        <v>1117</v>
      </c>
      <c r="B118" s="73" t="n">
        <v>46130</v>
      </c>
      <c r="C118" s="48" t="inlineStr">
        <is>
          <t>Abr</t>
        </is>
      </c>
      <c r="D118" s="48" t="inlineStr">
        <is>
          <t>Thiago Alves</t>
        </is>
      </c>
      <c r="E118" s="48" t="inlineStr">
        <is>
          <t>Recife</t>
        </is>
      </c>
      <c r="F118" s="48" t="inlineStr">
        <is>
          <t>PE</t>
        </is>
      </c>
      <c r="G118" s="48" t="inlineStr">
        <is>
          <t>Nordeste</t>
        </is>
      </c>
      <c r="H118" s="48" t="inlineStr">
        <is>
          <t>WhatsApp</t>
        </is>
      </c>
      <c r="I118" s="48" t="inlineStr">
        <is>
          <t>Ana</t>
        </is>
      </c>
      <c r="J118" s="48" t="inlineStr">
        <is>
          <t>B03</t>
        </is>
      </c>
      <c r="K118" s="48" t="inlineStr">
        <is>
          <t>Caneca Personalizada</t>
        </is>
      </c>
      <c r="L118" s="48" t="inlineStr">
        <is>
          <t>Presentes</t>
        </is>
      </c>
      <c r="M118" s="48" t="n">
        <v>10</v>
      </c>
      <c r="N118" s="74" t="n">
        <v>39.9</v>
      </c>
      <c r="O118" s="75" t="n">
        <v>0</v>
      </c>
      <c r="P118" s="74">
        <f>M118*N118*(1-O118)</f>
        <v/>
      </c>
      <c r="Q118" s="74" t="n">
        <v>145</v>
      </c>
      <c r="R118" s="74">
        <f>P118-Q118</f>
        <v/>
      </c>
      <c r="S118" s="48" t="inlineStr">
        <is>
          <t>Cartão de débito</t>
        </is>
      </c>
    </row>
    <row r="119">
      <c r="A119" s="48" t="n">
        <v>1118</v>
      </c>
      <c r="B119" s="73" t="n">
        <v>46130</v>
      </c>
      <c r="C119" s="48" t="inlineStr">
        <is>
          <t>Abr</t>
        </is>
      </c>
      <c r="D119" s="48" t="inlineStr">
        <is>
          <t>Lucas Oliveira</t>
        </is>
      </c>
      <c r="E119" s="48" t="inlineStr">
        <is>
          <t>Fortaleza</t>
        </is>
      </c>
      <c r="F119" s="48" t="inlineStr">
        <is>
          <t>CE</t>
        </is>
      </c>
      <c r="G119" s="48" t="inlineStr">
        <is>
          <t>Nordeste</t>
        </is>
      </c>
      <c r="H119" s="48" t="inlineStr">
        <is>
          <t>Loja física</t>
        </is>
      </c>
      <c r="I119" s="48" t="inlineStr">
        <is>
          <t>Carla</t>
        </is>
      </c>
      <c r="J119" s="48" t="inlineStr">
        <is>
          <t>B08</t>
        </is>
      </c>
      <c r="K119" s="48" t="inlineStr">
        <is>
          <t>Camiseta Logo</t>
        </is>
      </c>
      <c r="L119" s="48" t="inlineStr">
        <is>
          <t>Vestuário</t>
        </is>
      </c>
      <c r="M119" s="48" t="n">
        <v>5</v>
      </c>
      <c r="N119" s="74" t="n">
        <v>49.9</v>
      </c>
      <c r="O119" s="75" t="n">
        <v>0</v>
      </c>
      <c r="P119" s="74">
        <f>M119*N119*(1-O119)</f>
        <v/>
      </c>
      <c r="Q119" s="74" t="n">
        <v>95</v>
      </c>
      <c r="R119" s="74">
        <f>P119-Q119</f>
        <v/>
      </c>
      <c r="S119" s="48" t="inlineStr">
        <is>
          <t>Cartão de crédito</t>
        </is>
      </c>
    </row>
    <row r="120">
      <c r="A120" s="48" t="n">
        <v>1119</v>
      </c>
      <c r="B120" s="73" t="n">
        <v>46130</v>
      </c>
      <c r="C120" s="48" t="inlineStr">
        <is>
          <t>Abr</t>
        </is>
      </c>
      <c r="D120" s="48" t="inlineStr">
        <is>
          <t>Fernanda Lima</t>
        </is>
      </c>
      <c r="E120" s="48" t="inlineStr">
        <is>
          <t>Florianópolis</t>
        </is>
      </c>
      <c r="F120" s="48" t="inlineStr">
        <is>
          <t>SC</t>
        </is>
      </c>
      <c r="G120" s="48" t="inlineStr">
        <is>
          <t>Sul</t>
        </is>
      </c>
      <c r="H120" s="48" t="inlineStr">
        <is>
          <t>WhatsApp</t>
        </is>
      </c>
      <c r="I120" s="48" t="inlineStr">
        <is>
          <t>Bruno</t>
        </is>
      </c>
      <c r="J120" s="48" t="inlineStr">
        <is>
          <t>B11</t>
        </is>
      </c>
      <c r="K120" s="48" t="inlineStr">
        <is>
          <t>Instalação de Sistema</t>
        </is>
      </c>
      <c r="L120" s="48" t="inlineStr">
        <is>
          <t>Serviços</t>
        </is>
      </c>
      <c r="M120" s="48" t="n">
        <v>1</v>
      </c>
      <c r="N120" s="74" t="n">
        <v>480</v>
      </c>
      <c r="O120" s="75" t="n">
        <v>0</v>
      </c>
      <c r="P120" s="74">
        <f>M120*N120*(1-O120)</f>
        <v/>
      </c>
      <c r="Q120" s="74" t="n">
        <v>150</v>
      </c>
      <c r="R120" s="74">
        <f>P120-Q120</f>
        <v/>
      </c>
      <c r="S120" s="48" t="inlineStr">
        <is>
          <t>Pix</t>
        </is>
      </c>
    </row>
    <row r="121">
      <c r="A121" s="48" t="n">
        <v>1120</v>
      </c>
      <c r="B121" s="73" t="n">
        <v>46130</v>
      </c>
      <c r="C121" s="48" t="inlineStr">
        <is>
          <t>Abr</t>
        </is>
      </c>
      <c r="D121" s="48" t="inlineStr">
        <is>
          <t>Ana Pereira</t>
        </is>
      </c>
      <c r="E121" s="48" t="inlineStr">
        <is>
          <t>Brasília</t>
        </is>
      </c>
      <c r="F121" s="48" t="inlineStr">
        <is>
          <t>DF</t>
        </is>
      </c>
      <c r="G121" s="48" t="inlineStr">
        <is>
          <t>Centro-Oeste</t>
        </is>
      </c>
      <c r="H121" s="48" t="inlineStr">
        <is>
          <t>Site</t>
        </is>
      </c>
      <c r="I121" s="48" t="inlineStr">
        <is>
          <t>Carla</t>
        </is>
      </c>
      <c r="J121" s="48" t="inlineStr">
        <is>
          <t>B06</t>
        </is>
      </c>
      <c r="K121" s="48" t="inlineStr">
        <is>
          <t>Agenda 2027</t>
        </is>
      </c>
      <c r="L121" s="48" t="inlineStr">
        <is>
          <t>Papelaria</t>
        </is>
      </c>
      <c r="M121" s="48" t="n">
        <v>3</v>
      </c>
      <c r="N121" s="74" t="n">
        <v>59.9</v>
      </c>
      <c r="O121" s="75" t="n">
        <v>0</v>
      </c>
      <c r="P121" s="74">
        <f>M121*N121*(1-O121)</f>
        <v/>
      </c>
      <c r="Q121" s="74" t="n">
        <v>66</v>
      </c>
      <c r="R121" s="74">
        <f>P121-Q121</f>
        <v/>
      </c>
      <c r="S121" s="48" t="inlineStr">
        <is>
          <t>Cartão de débito</t>
        </is>
      </c>
    </row>
    <row r="122">
      <c r="A122" s="48" t="n">
        <v>1121</v>
      </c>
      <c r="B122" s="73" t="n">
        <v>46131</v>
      </c>
      <c r="C122" s="48" t="inlineStr">
        <is>
          <t>Abr</t>
        </is>
      </c>
      <c r="D122" s="48" t="inlineStr">
        <is>
          <t>Maria Dias</t>
        </is>
      </c>
      <c r="E122" s="48" t="inlineStr">
        <is>
          <t>São Paulo</t>
        </is>
      </c>
      <c r="F122" s="48" t="inlineStr">
        <is>
          <t>SP</t>
        </is>
      </c>
      <c r="G122" s="48" t="inlineStr">
        <is>
          <t>Sudeste</t>
        </is>
      </c>
      <c r="H122" s="48" t="inlineStr">
        <is>
          <t>Loja física</t>
        </is>
      </c>
      <c r="I122" s="48" t="inlineStr">
        <is>
          <t>Elisa</t>
        </is>
      </c>
      <c r="J122" s="48" t="inlineStr">
        <is>
          <t>B06</t>
        </is>
      </c>
      <c r="K122" s="48" t="inlineStr">
        <is>
          <t>Agenda 2027</t>
        </is>
      </c>
      <c r="L122" s="48" t="inlineStr">
        <is>
          <t>Papelaria</t>
        </is>
      </c>
      <c r="M122" s="48" t="n">
        <v>3</v>
      </c>
      <c r="N122" s="74" t="n">
        <v>59.9</v>
      </c>
      <c r="O122" s="75" t="n">
        <v>0.15</v>
      </c>
      <c r="P122" s="74">
        <f>M122*N122*(1-O122)</f>
        <v/>
      </c>
      <c r="Q122" s="74" t="n">
        <v>66</v>
      </c>
      <c r="R122" s="74">
        <f>P122-Q122</f>
        <v/>
      </c>
      <c r="S122" s="48" t="inlineStr">
        <is>
          <t>Pix</t>
        </is>
      </c>
    </row>
    <row r="123">
      <c r="A123" s="48" t="n">
        <v>1122</v>
      </c>
      <c r="B123" s="73" t="n">
        <v>46132</v>
      </c>
      <c r="C123" s="48" t="inlineStr">
        <is>
          <t>Abr</t>
        </is>
      </c>
      <c r="D123" s="48" t="inlineStr">
        <is>
          <t>Felipe Rocha</t>
        </is>
      </c>
      <c r="E123" s="48" t="inlineStr">
        <is>
          <t>Brasília</t>
        </is>
      </c>
      <c r="F123" s="48" t="inlineStr">
        <is>
          <t>DF</t>
        </is>
      </c>
      <c r="G123" s="48" t="inlineStr">
        <is>
          <t>Centro-Oeste</t>
        </is>
      </c>
      <c r="H123" s="48" t="inlineStr">
        <is>
          <t>Loja física</t>
        </is>
      </c>
      <c r="I123" s="48" t="inlineStr">
        <is>
          <t>Carla</t>
        </is>
      </c>
      <c r="J123" s="48" t="inlineStr">
        <is>
          <t>B06</t>
        </is>
      </c>
      <c r="K123" s="48" t="inlineStr">
        <is>
          <t>Agenda 2027</t>
        </is>
      </c>
      <c r="L123" s="48" t="inlineStr">
        <is>
          <t>Papelaria</t>
        </is>
      </c>
      <c r="M123" s="48" t="n">
        <v>3</v>
      </c>
      <c r="N123" s="74" t="n">
        <v>59.9</v>
      </c>
      <c r="O123" s="75" t="n">
        <v>0</v>
      </c>
      <c r="P123" s="74">
        <f>M123*N123*(1-O123)</f>
        <v/>
      </c>
      <c r="Q123" s="74" t="n">
        <v>66</v>
      </c>
      <c r="R123" s="74">
        <f>P123-Q123</f>
        <v/>
      </c>
      <c r="S123" s="48" t="inlineStr">
        <is>
          <t>Cartão de crédito</t>
        </is>
      </c>
    </row>
    <row r="124">
      <c r="A124" s="48" t="n">
        <v>1123</v>
      </c>
      <c r="B124" s="73" t="n">
        <v>46132</v>
      </c>
      <c r="C124" s="48" t="inlineStr">
        <is>
          <t>Abr</t>
        </is>
      </c>
      <c r="D124" s="48" t="inlineStr">
        <is>
          <t>Aline Rocha</t>
        </is>
      </c>
      <c r="E124" s="48" t="inlineStr">
        <is>
          <t>Rio de Janeiro</t>
        </is>
      </c>
      <c r="F124" s="48" t="inlineStr">
        <is>
          <t>RJ</t>
        </is>
      </c>
      <c r="G124" s="48" t="inlineStr">
        <is>
          <t>Sudeste</t>
        </is>
      </c>
      <c r="H124" s="48" t="inlineStr">
        <is>
          <t>Site</t>
        </is>
      </c>
      <c r="I124" s="48" t="inlineStr">
        <is>
          <t>Diego</t>
        </is>
      </c>
      <c r="J124" s="48" t="inlineStr">
        <is>
          <t>B01</t>
        </is>
      </c>
      <c r="K124" s="48" t="inlineStr">
        <is>
          <t>Café em Grãos 500g</t>
        </is>
      </c>
      <c r="L124" s="48" t="inlineStr">
        <is>
          <t>Café e Bebidas</t>
        </is>
      </c>
      <c r="M124" s="48" t="n">
        <v>2</v>
      </c>
      <c r="N124" s="74" t="n">
        <v>49.9</v>
      </c>
      <c r="O124" s="75" t="n">
        <v>0</v>
      </c>
      <c r="P124" s="74">
        <f>M124*N124*(1-O124)</f>
        <v/>
      </c>
      <c r="Q124" s="74" t="n">
        <v>44</v>
      </c>
      <c r="R124" s="74">
        <f>P124-Q124</f>
        <v/>
      </c>
      <c r="S124" s="48" t="inlineStr">
        <is>
          <t>Cartão de crédito</t>
        </is>
      </c>
    </row>
    <row r="125">
      <c r="A125" s="48" t="n">
        <v>1124</v>
      </c>
      <c r="B125" s="73" t="n">
        <v>46134</v>
      </c>
      <c r="C125" s="48" t="inlineStr">
        <is>
          <t>Abr</t>
        </is>
      </c>
      <c r="D125" s="48" t="inlineStr">
        <is>
          <t>Lucas Oliveira</t>
        </is>
      </c>
      <c r="E125" s="48" t="inlineStr">
        <is>
          <t>Fortaleza</t>
        </is>
      </c>
      <c r="F125" s="48" t="inlineStr">
        <is>
          <t>CE</t>
        </is>
      </c>
      <c r="G125" s="48" t="inlineStr">
        <is>
          <t>Nordeste</t>
        </is>
      </c>
      <c r="H125" s="48" t="inlineStr">
        <is>
          <t>Site</t>
        </is>
      </c>
      <c r="I125" s="48" t="inlineStr">
        <is>
          <t>Carla</t>
        </is>
      </c>
      <c r="J125" s="48" t="inlineStr">
        <is>
          <t>B01</t>
        </is>
      </c>
      <c r="K125" s="48" t="inlineStr">
        <is>
          <t>Café em Grãos 500g</t>
        </is>
      </c>
      <c r="L125" s="48" t="inlineStr">
        <is>
          <t>Café e Bebidas</t>
        </is>
      </c>
      <c r="M125" s="48" t="n">
        <v>6</v>
      </c>
      <c r="N125" s="74" t="n">
        <v>49.9</v>
      </c>
      <c r="O125" s="75" t="n">
        <v>0</v>
      </c>
      <c r="P125" s="74">
        <f>M125*N125*(1-O125)</f>
        <v/>
      </c>
      <c r="Q125" s="74" t="n">
        <v>132</v>
      </c>
      <c r="R125" s="74">
        <f>P125-Q125</f>
        <v/>
      </c>
      <c r="S125" s="48" t="inlineStr">
        <is>
          <t>Cartão de crédito</t>
        </is>
      </c>
    </row>
    <row r="126">
      <c r="A126" s="48" t="n">
        <v>1125</v>
      </c>
      <c r="B126" s="73" t="n">
        <v>46135</v>
      </c>
      <c r="C126" s="48" t="inlineStr">
        <is>
          <t>Abr</t>
        </is>
      </c>
      <c r="D126" s="48" t="inlineStr">
        <is>
          <t>Maria Dias</t>
        </is>
      </c>
      <c r="E126" s="48" t="inlineStr">
        <is>
          <t>São Paulo</t>
        </is>
      </c>
      <c r="F126" s="48" t="inlineStr">
        <is>
          <t>SP</t>
        </is>
      </c>
      <c r="G126" s="48" t="inlineStr">
        <is>
          <t>Sudeste</t>
        </is>
      </c>
      <c r="H126" s="48" t="inlineStr">
        <is>
          <t>Loja física</t>
        </is>
      </c>
      <c r="I126" s="48" t="inlineStr">
        <is>
          <t>Elisa</t>
        </is>
      </c>
      <c r="J126" s="48" t="inlineStr">
        <is>
          <t>B12</t>
        </is>
      </c>
      <c r="K126" s="48" t="inlineStr">
        <is>
          <t>Manutenção Mensal</t>
        </is>
      </c>
      <c r="L126" s="48" t="inlineStr">
        <is>
          <t>Serviços</t>
        </is>
      </c>
      <c r="M126" s="48" t="n">
        <v>1</v>
      </c>
      <c r="N126" s="74" t="n">
        <v>350</v>
      </c>
      <c r="O126" s="75" t="n">
        <v>0</v>
      </c>
      <c r="P126" s="74">
        <f>M126*N126*(1-O126)</f>
        <v/>
      </c>
      <c r="Q126" s="74" t="n">
        <v>95</v>
      </c>
      <c r="R126" s="74">
        <f>P126-Q126</f>
        <v/>
      </c>
      <c r="S126" s="48" t="inlineStr">
        <is>
          <t>Pix</t>
        </is>
      </c>
    </row>
    <row r="127">
      <c r="A127" s="48" t="n">
        <v>1126</v>
      </c>
      <c r="B127" s="73" t="n">
        <v>46136</v>
      </c>
      <c r="C127" s="48" t="inlineStr">
        <is>
          <t>Abr</t>
        </is>
      </c>
      <c r="D127" s="48" t="inlineStr">
        <is>
          <t>Patrícia Martins</t>
        </is>
      </c>
      <c r="E127" s="48" t="inlineStr">
        <is>
          <t>Belo Horizonte</t>
        </is>
      </c>
      <c r="F127" s="48" t="inlineStr">
        <is>
          <t>MG</t>
        </is>
      </c>
      <c r="G127" s="48" t="inlineStr">
        <is>
          <t>Sudeste</t>
        </is>
      </c>
      <c r="H127" s="48" t="inlineStr">
        <is>
          <t>Instagram</t>
        </is>
      </c>
      <c r="I127" s="48" t="inlineStr">
        <is>
          <t>Elisa</t>
        </is>
      </c>
      <c r="J127" s="48" t="inlineStr">
        <is>
          <t>B04</t>
        </is>
      </c>
      <c r="K127" s="48" t="inlineStr">
        <is>
          <t>Cesta de Presente</t>
        </is>
      </c>
      <c r="L127" s="48" t="inlineStr">
        <is>
          <t>Presentes</t>
        </is>
      </c>
      <c r="M127" s="48" t="n">
        <v>1</v>
      </c>
      <c r="N127" s="74" t="n">
        <v>159</v>
      </c>
      <c r="O127" s="75" t="n">
        <v>0.05</v>
      </c>
      <c r="P127" s="74">
        <f>M127*N127*(1-O127)</f>
        <v/>
      </c>
      <c r="Q127" s="74" t="n">
        <v>82</v>
      </c>
      <c r="R127" s="74">
        <f>P127-Q127</f>
        <v/>
      </c>
      <c r="S127" s="48" t="inlineStr">
        <is>
          <t>Cartão de débito</t>
        </is>
      </c>
    </row>
    <row r="128">
      <c r="A128" s="48" t="n">
        <v>1127</v>
      </c>
      <c r="B128" s="73" t="n">
        <v>46138</v>
      </c>
      <c r="C128" s="48" t="inlineStr">
        <is>
          <t>Abr</t>
        </is>
      </c>
      <c r="D128" s="48" t="inlineStr">
        <is>
          <t>Felipe Lima</t>
        </is>
      </c>
      <c r="E128" s="48" t="inlineStr">
        <is>
          <t>Curitiba</t>
        </is>
      </c>
      <c r="F128" s="48" t="inlineStr">
        <is>
          <t>PR</t>
        </is>
      </c>
      <c r="G128" s="48" t="inlineStr">
        <is>
          <t>Sul</t>
        </is>
      </c>
      <c r="H128" s="48" t="inlineStr">
        <is>
          <t>WhatsApp</t>
        </is>
      </c>
      <c r="I128" s="48" t="inlineStr">
        <is>
          <t>Diego</t>
        </is>
      </c>
      <c r="J128" s="48" t="inlineStr">
        <is>
          <t>B08</t>
        </is>
      </c>
      <c r="K128" s="48" t="inlineStr">
        <is>
          <t>Camiseta Logo</t>
        </is>
      </c>
      <c r="L128" s="48" t="inlineStr">
        <is>
          <t>Vestuário</t>
        </is>
      </c>
      <c r="M128" s="48" t="n">
        <v>3</v>
      </c>
      <c r="N128" s="74" t="n">
        <v>49.9</v>
      </c>
      <c r="O128" s="75" t="n">
        <v>0</v>
      </c>
      <c r="P128" s="74">
        <f>M128*N128*(1-O128)</f>
        <v/>
      </c>
      <c r="Q128" s="74" t="n">
        <v>57</v>
      </c>
      <c r="R128" s="74">
        <f>P128-Q128</f>
        <v/>
      </c>
      <c r="S128" s="48" t="inlineStr">
        <is>
          <t>Cartão de débito</t>
        </is>
      </c>
    </row>
    <row r="129">
      <c r="A129" s="48" t="n">
        <v>1128</v>
      </c>
      <c r="B129" s="73" t="n">
        <v>46138</v>
      </c>
      <c r="C129" s="48" t="inlineStr">
        <is>
          <t>Abr</t>
        </is>
      </c>
      <c r="D129" s="48" t="inlineStr">
        <is>
          <t>Bruno Oliveira</t>
        </is>
      </c>
      <c r="E129" s="48" t="inlineStr">
        <is>
          <t>Belo Horizonte</t>
        </is>
      </c>
      <c r="F129" s="48" t="inlineStr">
        <is>
          <t>MG</t>
        </is>
      </c>
      <c r="G129" s="48" t="inlineStr">
        <is>
          <t>Sudeste</t>
        </is>
      </c>
      <c r="H129" s="48" t="inlineStr">
        <is>
          <t>Instagram</t>
        </is>
      </c>
      <c r="I129" s="48" t="inlineStr">
        <is>
          <t>Carla</t>
        </is>
      </c>
      <c r="J129" s="48" t="inlineStr">
        <is>
          <t>B03</t>
        </is>
      </c>
      <c r="K129" s="48" t="inlineStr">
        <is>
          <t>Caneca Personalizada</t>
        </is>
      </c>
      <c r="L129" s="48" t="inlineStr">
        <is>
          <t>Presentes</t>
        </is>
      </c>
      <c r="M129" s="48" t="n">
        <v>4</v>
      </c>
      <c r="N129" s="74" t="n">
        <v>39.9</v>
      </c>
      <c r="O129" s="75" t="n">
        <v>0</v>
      </c>
      <c r="P129" s="74">
        <f>M129*N129*(1-O129)</f>
        <v/>
      </c>
      <c r="Q129" s="74" t="n">
        <v>58</v>
      </c>
      <c r="R129" s="74">
        <f>P129-Q129</f>
        <v/>
      </c>
      <c r="S129" s="48" t="inlineStr">
        <is>
          <t>Pix</t>
        </is>
      </c>
    </row>
    <row r="130">
      <c r="A130" s="48" t="n">
        <v>1129</v>
      </c>
      <c r="B130" s="73" t="n">
        <v>46139</v>
      </c>
      <c r="C130" s="48" t="inlineStr">
        <is>
          <t>Abr</t>
        </is>
      </c>
      <c r="D130" s="48" t="inlineStr">
        <is>
          <t>Ana Ribeiro</t>
        </is>
      </c>
      <c r="E130" s="48" t="inlineStr">
        <is>
          <t>Rio de Janeiro</t>
        </is>
      </c>
      <c r="F130" s="48" t="inlineStr">
        <is>
          <t>RJ</t>
        </is>
      </c>
      <c r="G130" s="48" t="inlineStr">
        <is>
          <t>Sudeste</t>
        </is>
      </c>
      <c r="H130" s="48" t="inlineStr">
        <is>
          <t>Loja física</t>
        </is>
      </c>
      <c r="I130" s="48" t="inlineStr">
        <is>
          <t>Bruno</t>
        </is>
      </c>
      <c r="J130" s="48" t="inlineStr">
        <is>
          <t>B01</t>
        </is>
      </c>
      <c r="K130" s="48" t="inlineStr">
        <is>
          <t>Café em Grãos 500g</t>
        </is>
      </c>
      <c r="L130" s="48" t="inlineStr">
        <is>
          <t>Café e Bebidas</t>
        </is>
      </c>
      <c r="M130" s="48" t="n">
        <v>6</v>
      </c>
      <c r="N130" s="74" t="n">
        <v>49.9</v>
      </c>
      <c r="O130" s="75" t="n">
        <v>0.05</v>
      </c>
      <c r="P130" s="74">
        <f>M130*N130*(1-O130)</f>
        <v/>
      </c>
      <c r="Q130" s="74" t="n">
        <v>132</v>
      </c>
      <c r="R130" s="74">
        <f>P130-Q130</f>
        <v/>
      </c>
      <c r="S130" s="48" t="inlineStr">
        <is>
          <t>Pix</t>
        </is>
      </c>
    </row>
    <row r="131">
      <c r="A131" s="48" t="n">
        <v>1130</v>
      </c>
      <c r="B131" s="73" t="n">
        <v>46140</v>
      </c>
      <c r="C131" s="48" t="inlineStr">
        <is>
          <t>Abr</t>
        </is>
      </c>
      <c r="D131" s="48" t="inlineStr">
        <is>
          <t>Fernanda Lima</t>
        </is>
      </c>
      <c r="E131" s="48" t="inlineStr">
        <is>
          <t>Florianópolis</t>
        </is>
      </c>
      <c r="F131" s="48" t="inlineStr">
        <is>
          <t>SC</t>
        </is>
      </c>
      <c r="G131" s="48" t="inlineStr">
        <is>
          <t>Sul</t>
        </is>
      </c>
      <c r="H131" s="48" t="inlineStr">
        <is>
          <t>WhatsApp</t>
        </is>
      </c>
      <c r="I131" s="48" t="inlineStr">
        <is>
          <t>Carla</t>
        </is>
      </c>
      <c r="J131" s="48" t="inlineStr">
        <is>
          <t>B03</t>
        </is>
      </c>
      <c r="K131" s="48" t="inlineStr">
        <is>
          <t>Caneca Personalizada</t>
        </is>
      </c>
      <c r="L131" s="48" t="inlineStr">
        <is>
          <t>Presentes</t>
        </is>
      </c>
      <c r="M131" s="48" t="n">
        <v>4</v>
      </c>
      <c r="N131" s="74" t="n">
        <v>39.9</v>
      </c>
      <c r="O131" s="75" t="n">
        <v>0.1</v>
      </c>
      <c r="P131" s="74">
        <f>M131*N131*(1-O131)</f>
        <v/>
      </c>
      <c r="Q131" s="74" t="n">
        <v>58</v>
      </c>
      <c r="R131" s="74">
        <f>P131-Q131</f>
        <v/>
      </c>
      <c r="S131" s="48" t="inlineStr">
        <is>
          <t>Cartão de crédito</t>
        </is>
      </c>
    </row>
    <row r="132">
      <c r="A132" s="48" t="n">
        <v>1131</v>
      </c>
      <c r="B132" s="73" t="n">
        <v>46140</v>
      </c>
      <c r="C132" s="48" t="inlineStr">
        <is>
          <t>Abr</t>
        </is>
      </c>
      <c r="D132" s="48" t="inlineStr">
        <is>
          <t>Gustavo Costa</t>
        </is>
      </c>
      <c r="E132" s="48" t="inlineStr">
        <is>
          <t>Belo Horizonte</t>
        </is>
      </c>
      <c r="F132" s="48" t="inlineStr">
        <is>
          <t>MG</t>
        </is>
      </c>
      <c r="G132" s="48" t="inlineStr">
        <is>
          <t>Sudeste</t>
        </is>
      </c>
      <c r="H132" s="48" t="inlineStr">
        <is>
          <t>Instagram</t>
        </is>
      </c>
      <c r="I132" s="48" t="inlineStr">
        <is>
          <t>Ana</t>
        </is>
      </c>
      <c r="J132" s="48" t="inlineStr">
        <is>
          <t>B02</t>
        </is>
      </c>
      <c r="K132" s="48" t="inlineStr">
        <is>
          <t>Kit Degustação</t>
        </is>
      </c>
      <c r="L132" s="48" t="inlineStr">
        <is>
          <t>Café e Bebidas</t>
        </is>
      </c>
      <c r="M132" s="48" t="n">
        <v>6</v>
      </c>
      <c r="N132" s="74" t="n">
        <v>89.90000000000001</v>
      </c>
      <c r="O132" s="75" t="n">
        <v>0</v>
      </c>
      <c r="P132" s="74">
        <f>M132*N132*(1-O132)</f>
        <v/>
      </c>
      <c r="Q132" s="74" t="n">
        <v>246</v>
      </c>
      <c r="R132" s="74">
        <f>P132-Q132</f>
        <v/>
      </c>
      <c r="S132" s="48" t="inlineStr">
        <is>
          <t>Pix</t>
        </is>
      </c>
    </row>
    <row r="133">
      <c r="A133" s="48" t="n">
        <v>1132</v>
      </c>
      <c r="B133" s="73" t="n">
        <v>46144</v>
      </c>
      <c r="C133" s="48" t="inlineStr">
        <is>
          <t>Mai</t>
        </is>
      </c>
      <c r="D133" s="48" t="inlineStr">
        <is>
          <t>Juliana Silva</t>
        </is>
      </c>
      <c r="E133" s="48" t="inlineStr">
        <is>
          <t>São Paulo</t>
        </is>
      </c>
      <c r="F133" s="48" t="inlineStr">
        <is>
          <t>SP</t>
        </is>
      </c>
      <c r="G133" s="48" t="inlineStr">
        <is>
          <t>Sudeste</t>
        </is>
      </c>
      <c r="H133" s="48" t="inlineStr">
        <is>
          <t>Loja física</t>
        </is>
      </c>
      <c r="I133" s="48" t="inlineStr">
        <is>
          <t>Diego</t>
        </is>
      </c>
      <c r="J133" s="48" t="inlineStr">
        <is>
          <t>B02</t>
        </is>
      </c>
      <c r="K133" s="48" t="inlineStr">
        <is>
          <t>Kit Degustação</t>
        </is>
      </c>
      <c r="L133" s="48" t="inlineStr">
        <is>
          <t>Café e Bebidas</t>
        </is>
      </c>
      <c r="M133" s="48" t="n">
        <v>1</v>
      </c>
      <c r="N133" s="74" t="n">
        <v>89.90000000000001</v>
      </c>
      <c r="O133" s="75" t="n">
        <v>0</v>
      </c>
      <c r="P133" s="74">
        <f>M133*N133*(1-O133)</f>
        <v/>
      </c>
      <c r="Q133" s="74" t="n">
        <v>41</v>
      </c>
      <c r="R133" s="74">
        <f>P133-Q133</f>
        <v/>
      </c>
      <c r="S133" s="48" t="inlineStr">
        <is>
          <t>Cartão de crédito</t>
        </is>
      </c>
    </row>
    <row r="134">
      <c r="A134" s="48" t="n">
        <v>1133</v>
      </c>
      <c r="B134" s="73" t="n">
        <v>46144</v>
      </c>
      <c r="C134" s="48" t="inlineStr">
        <is>
          <t>Mai</t>
        </is>
      </c>
      <c r="D134" s="48" t="inlineStr">
        <is>
          <t>Thiago Oliveira</t>
        </is>
      </c>
      <c r="E134" s="48" t="inlineStr">
        <is>
          <t>Belo Horizonte</t>
        </is>
      </c>
      <c r="F134" s="48" t="inlineStr">
        <is>
          <t>MG</t>
        </is>
      </c>
      <c r="G134" s="48" t="inlineStr">
        <is>
          <t>Sudeste</t>
        </is>
      </c>
      <c r="H134" s="48" t="inlineStr">
        <is>
          <t>Instagram</t>
        </is>
      </c>
      <c r="I134" s="48" t="inlineStr">
        <is>
          <t>Ana</t>
        </is>
      </c>
      <c r="J134" s="48" t="inlineStr">
        <is>
          <t>B05</t>
        </is>
      </c>
      <c r="K134" s="48" t="inlineStr">
        <is>
          <t>Garrafa Térmica</t>
        </is>
      </c>
      <c r="L134" s="48" t="inlineStr">
        <is>
          <t>Presentes</t>
        </is>
      </c>
      <c r="M134" s="48" t="n">
        <v>1</v>
      </c>
      <c r="N134" s="74" t="n">
        <v>79.90000000000001</v>
      </c>
      <c r="O134" s="75" t="n">
        <v>0.1</v>
      </c>
      <c r="P134" s="74">
        <f>M134*N134*(1-O134)</f>
        <v/>
      </c>
      <c r="Q134" s="74" t="n">
        <v>33</v>
      </c>
      <c r="R134" s="74">
        <f>P134-Q134</f>
        <v/>
      </c>
      <c r="S134" s="48" t="inlineStr">
        <is>
          <t>Pix</t>
        </is>
      </c>
    </row>
    <row r="135">
      <c r="A135" s="48" t="n">
        <v>1134</v>
      </c>
      <c r="B135" s="73" t="n">
        <v>46144</v>
      </c>
      <c r="C135" s="48" t="inlineStr">
        <is>
          <t>Mai</t>
        </is>
      </c>
      <c r="D135" s="48" t="inlineStr">
        <is>
          <t>Felipe Alves</t>
        </is>
      </c>
      <c r="E135" s="48" t="inlineStr">
        <is>
          <t>Campinas</t>
        </is>
      </c>
      <c r="F135" s="48" t="inlineStr">
        <is>
          <t>SP</t>
        </is>
      </c>
      <c r="G135" s="48" t="inlineStr">
        <is>
          <t>Sudeste</t>
        </is>
      </c>
      <c r="H135" s="48" t="inlineStr">
        <is>
          <t>Loja física</t>
        </is>
      </c>
      <c r="I135" s="48" t="inlineStr">
        <is>
          <t>Carla</t>
        </is>
      </c>
      <c r="J135" s="48" t="inlineStr">
        <is>
          <t>B10</t>
        </is>
      </c>
      <c r="K135" s="48" t="inlineStr">
        <is>
          <t>Consultoria 1h</t>
        </is>
      </c>
      <c r="L135" s="48" t="inlineStr">
        <is>
          <t>Serviços</t>
        </is>
      </c>
      <c r="M135" s="48" t="n">
        <v>1</v>
      </c>
      <c r="N135" s="74" t="n">
        <v>250</v>
      </c>
      <c r="O135" s="75" t="n">
        <v>0.1</v>
      </c>
      <c r="P135" s="74">
        <f>M135*N135*(1-O135)</f>
        <v/>
      </c>
      <c r="Q135" s="74" t="n">
        <v>60</v>
      </c>
      <c r="R135" s="74">
        <f>P135-Q135</f>
        <v/>
      </c>
      <c r="S135" s="48" t="inlineStr">
        <is>
          <t>Pix</t>
        </is>
      </c>
    </row>
    <row r="136">
      <c r="A136" s="48" t="n">
        <v>1135</v>
      </c>
      <c r="B136" s="73" t="n">
        <v>46144</v>
      </c>
      <c r="C136" s="48" t="inlineStr">
        <is>
          <t>Mai</t>
        </is>
      </c>
      <c r="D136" s="48" t="inlineStr">
        <is>
          <t>Diego Alves</t>
        </is>
      </c>
      <c r="E136" s="48" t="inlineStr">
        <is>
          <t>Rio de Janeiro</t>
        </is>
      </c>
      <c r="F136" s="48" t="inlineStr">
        <is>
          <t>RJ</t>
        </is>
      </c>
      <c r="G136" s="48" t="inlineStr">
        <is>
          <t>Sudeste</t>
        </is>
      </c>
      <c r="H136" s="48" t="inlineStr">
        <is>
          <t>Site</t>
        </is>
      </c>
      <c r="I136" s="48" t="inlineStr">
        <is>
          <t>Carla</t>
        </is>
      </c>
      <c r="J136" s="48" t="inlineStr">
        <is>
          <t>B02</t>
        </is>
      </c>
      <c r="K136" s="48" t="inlineStr">
        <is>
          <t>Kit Degustação</t>
        </is>
      </c>
      <c r="L136" s="48" t="inlineStr">
        <is>
          <t>Café e Bebidas</t>
        </is>
      </c>
      <c r="M136" s="48" t="n">
        <v>1</v>
      </c>
      <c r="N136" s="74" t="n">
        <v>89.90000000000001</v>
      </c>
      <c r="O136" s="75" t="n">
        <v>0</v>
      </c>
      <c r="P136" s="74">
        <f>M136*N136*(1-O136)</f>
        <v/>
      </c>
      <c r="Q136" s="74" t="n">
        <v>41</v>
      </c>
      <c r="R136" s="74">
        <f>P136-Q136</f>
        <v/>
      </c>
      <c r="S136" s="48" t="inlineStr">
        <is>
          <t>Pix</t>
        </is>
      </c>
    </row>
    <row r="137">
      <c r="A137" s="48" t="n">
        <v>1136</v>
      </c>
      <c r="B137" s="73" t="n">
        <v>46144</v>
      </c>
      <c r="C137" s="48" t="inlineStr">
        <is>
          <t>Mai</t>
        </is>
      </c>
      <c r="D137" s="48" t="inlineStr">
        <is>
          <t>Maria Dias</t>
        </is>
      </c>
      <c r="E137" s="48" t="inlineStr">
        <is>
          <t>São Paulo</t>
        </is>
      </c>
      <c r="F137" s="48" t="inlineStr">
        <is>
          <t>SP</t>
        </is>
      </c>
      <c r="G137" s="48" t="inlineStr">
        <is>
          <t>Sudeste</t>
        </is>
      </c>
      <c r="H137" s="48" t="inlineStr">
        <is>
          <t>Loja física</t>
        </is>
      </c>
      <c r="I137" s="48" t="inlineStr">
        <is>
          <t>Diego</t>
        </is>
      </c>
      <c r="J137" s="48" t="inlineStr">
        <is>
          <t>B07</t>
        </is>
      </c>
      <c r="K137" s="48" t="inlineStr">
        <is>
          <t>Caderno Artesanal</t>
        </is>
      </c>
      <c r="L137" s="48" t="inlineStr">
        <is>
          <t>Papelaria</t>
        </is>
      </c>
      <c r="M137" s="48" t="n">
        <v>5</v>
      </c>
      <c r="N137" s="74" t="n">
        <v>34.9</v>
      </c>
      <c r="O137" s="75" t="n">
        <v>0</v>
      </c>
      <c r="P137" s="74">
        <f>M137*N137*(1-O137)</f>
        <v/>
      </c>
      <c r="Q137" s="74" t="n">
        <v>60</v>
      </c>
      <c r="R137" s="74">
        <f>P137-Q137</f>
        <v/>
      </c>
      <c r="S137" s="48" t="inlineStr">
        <is>
          <t>Cartão de débito</t>
        </is>
      </c>
    </row>
    <row r="138">
      <c r="A138" s="48" t="n">
        <v>1137</v>
      </c>
      <c r="B138" s="73" t="n">
        <v>46145</v>
      </c>
      <c r="C138" s="48" t="inlineStr">
        <is>
          <t>Mai</t>
        </is>
      </c>
      <c r="D138" s="48" t="inlineStr">
        <is>
          <t>Pedro Souza</t>
        </is>
      </c>
      <c r="E138" s="48" t="inlineStr">
        <is>
          <t>Belo Horizonte</t>
        </is>
      </c>
      <c r="F138" s="48" t="inlineStr">
        <is>
          <t>MG</t>
        </is>
      </c>
      <c r="G138" s="48" t="inlineStr">
        <is>
          <t>Sudeste</t>
        </is>
      </c>
      <c r="H138" s="48" t="inlineStr">
        <is>
          <t>Instagram</t>
        </is>
      </c>
      <c r="I138" s="48" t="inlineStr">
        <is>
          <t>Bruno</t>
        </is>
      </c>
      <c r="J138" s="48" t="inlineStr">
        <is>
          <t>B07</t>
        </is>
      </c>
      <c r="K138" s="48" t="inlineStr">
        <is>
          <t>Caderno Artesanal</t>
        </is>
      </c>
      <c r="L138" s="48" t="inlineStr">
        <is>
          <t>Papelaria</t>
        </is>
      </c>
      <c r="M138" s="48" t="n">
        <v>1</v>
      </c>
      <c r="N138" s="74" t="n">
        <v>34.9</v>
      </c>
      <c r="O138" s="75" t="n">
        <v>0.05</v>
      </c>
      <c r="P138" s="74">
        <f>M138*N138*(1-O138)</f>
        <v/>
      </c>
      <c r="Q138" s="74" t="n">
        <v>12</v>
      </c>
      <c r="R138" s="74">
        <f>P138-Q138</f>
        <v/>
      </c>
      <c r="S138" s="48" t="inlineStr">
        <is>
          <t>Pix</t>
        </is>
      </c>
    </row>
    <row r="139">
      <c r="A139" s="48" t="n">
        <v>1138</v>
      </c>
      <c r="B139" s="73" t="n">
        <v>46145</v>
      </c>
      <c r="C139" s="48" t="inlineStr">
        <is>
          <t>Mai</t>
        </is>
      </c>
      <c r="D139" s="48" t="inlineStr">
        <is>
          <t>Gustavo Pereira</t>
        </is>
      </c>
      <c r="E139" s="48" t="inlineStr">
        <is>
          <t>Belém</t>
        </is>
      </c>
      <c r="F139" s="48" t="inlineStr">
        <is>
          <t>PA</t>
        </is>
      </c>
      <c r="G139" s="48" t="inlineStr">
        <is>
          <t>Norte</t>
        </is>
      </c>
      <c r="H139" s="48" t="inlineStr">
        <is>
          <t>Loja física</t>
        </is>
      </c>
      <c r="I139" s="48" t="inlineStr">
        <is>
          <t>Elisa</t>
        </is>
      </c>
      <c r="J139" s="48" t="inlineStr">
        <is>
          <t>B09</t>
        </is>
      </c>
      <c r="K139" s="48" t="inlineStr">
        <is>
          <t>Moletom</t>
        </is>
      </c>
      <c r="L139" s="48" t="inlineStr">
        <is>
          <t>Vestuário</t>
        </is>
      </c>
      <c r="M139" s="48" t="n">
        <v>10</v>
      </c>
      <c r="N139" s="74" t="n">
        <v>139.9</v>
      </c>
      <c r="O139" s="75" t="n">
        <v>0.1</v>
      </c>
      <c r="P139" s="74">
        <f>M139*N139*(1-O139)</f>
        <v/>
      </c>
      <c r="Q139" s="74" t="n">
        <v>620</v>
      </c>
      <c r="R139" s="74">
        <f>P139-Q139</f>
        <v/>
      </c>
      <c r="S139" s="48" t="inlineStr">
        <is>
          <t>Cartão de débito</t>
        </is>
      </c>
    </row>
    <row r="140">
      <c r="A140" s="48" t="n">
        <v>1139</v>
      </c>
      <c r="B140" s="73" t="n">
        <v>46145</v>
      </c>
      <c r="C140" s="48" t="inlineStr">
        <is>
          <t>Mai</t>
        </is>
      </c>
      <c r="D140" s="48" t="inlineStr">
        <is>
          <t>Bruno Costa</t>
        </is>
      </c>
      <c r="E140" s="48" t="inlineStr">
        <is>
          <t>São Paulo</t>
        </is>
      </c>
      <c r="F140" s="48" t="inlineStr">
        <is>
          <t>SP</t>
        </is>
      </c>
      <c r="G140" s="48" t="inlineStr">
        <is>
          <t>Sudeste</t>
        </is>
      </c>
      <c r="H140" s="48" t="inlineStr">
        <is>
          <t>WhatsApp</t>
        </is>
      </c>
      <c r="I140" s="48" t="inlineStr">
        <is>
          <t>Diego</t>
        </is>
      </c>
      <c r="J140" s="48" t="inlineStr">
        <is>
          <t>B05</t>
        </is>
      </c>
      <c r="K140" s="48" t="inlineStr">
        <is>
          <t>Garrafa Térmica</t>
        </is>
      </c>
      <c r="L140" s="48" t="inlineStr">
        <is>
          <t>Presentes</t>
        </is>
      </c>
      <c r="M140" s="48" t="n">
        <v>1</v>
      </c>
      <c r="N140" s="74" t="n">
        <v>79.90000000000001</v>
      </c>
      <c r="O140" s="75" t="n">
        <v>0.15</v>
      </c>
      <c r="P140" s="74">
        <f>M140*N140*(1-O140)</f>
        <v/>
      </c>
      <c r="Q140" s="74" t="n">
        <v>33</v>
      </c>
      <c r="R140" s="74">
        <f>P140-Q140</f>
        <v/>
      </c>
      <c r="S140" s="48" t="inlineStr">
        <is>
          <t>Pix</t>
        </is>
      </c>
    </row>
    <row r="141">
      <c r="A141" s="48" t="n">
        <v>1140</v>
      </c>
      <c r="B141" s="73" t="n">
        <v>46146</v>
      </c>
      <c r="C141" s="48" t="inlineStr">
        <is>
          <t>Mai</t>
        </is>
      </c>
      <c r="D141" s="48" t="inlineStr">
        <is>
          <t>Thiago Oliveira</t>
        </is>
      </c>
      <c r="E141" s="48" t="inlineStr">
        <is>
          <t>Belo Horizonte</t>
        </is>
      </c>
      <c r="F141" s="48" t="inlineStr">
        <is>
          <t>MG</t>
        </is>
      </c>
      <c r="G141" s="48" t="inlineStr">
        <is>
          <t>Sudeste</t>
        </is>
      </c>
      <c r="H141" s="48" t="inlineStr">
        <is>
          <t>Instagram</t>
        </is>
      </c>
      <c r="I141" s="48" t="inlineStr">
        <is>
          <t>Bruno</t>
        </is>
      </c>
      <c r="J141" s="48" t="inlineStr">
        <is>
          <t>B01</t>
        </is>
      </c>
      <c r="K141" s="48" t="inlineStr">
        <is>
          <t>Café em Grãos 500g</t>
        </is>
      </c>
      <c r="L141" s="48" t="inlineStr">
        <is>
          <t>Café e Bebidas</t>
        </is>
      </c>
      <c r="M141" s="48" t="n">
        <v>1</v>
      </c>
      <c r="N141" s="74" t="n">
        <v>49.9</v>
      </c>
      <c r="O141" s="75" t="n">
        <v>0</v>
      </c>
      <c r="P141" s="74">
        <f>M141*N141*(1-O141)</f>
        <v/>
      </c>
      <c r="Q141" s="74" t="n">
        <v>22</v>
      </c>
      <c r="R141" s="74">
        <f>P141-Q141</f>
        <v/>
      </c>
      <c r="S141" s="48" t="inlineStr">
        <is>
          <t>Cartão de crédito</t>
        </is>
      </c>
    </row>
    <row r="142">
      <c r="A142" s="48" t="n">
        <v>1141</v>
      </c>
      <c r="B142" s="73" t="n">
        <v>46148</v>
      </c>
      <c r="C142" s="48" t="inlineStr">
        <is>
          <t>Mai</t>
        </is>
      </c>
      <c r="D142" s="48" t="inlineStr">
        <is>
          <t>Renata Alves</t>
        </is>
      </c>
      <c r="E142" s="48" t="inlineStr">
        <is>
          <t>Fortaleza</t>
        </is>
      </c>
      <c r="F142" s="48" t="inlineStr">
        <is>
          <t>CE</t>
        </is>
      </c>
      <c r="G142" s="48" t="inlineStr">
        <is>
          <t>Nordeste</t>
        </is>
      </c>
      <c r="H142" s="48" t="inlineStr">
        <is>
          <t>Loja física</t>
        </is>
      </c>
      <c r="I142" s="48" t="inlineStr">
        <is>
          <t>Carla</t>
        </is>
      </c>
      <c r="J142" s="48" t="inlineStr">
        <is>
          <t>B12</t>
        </is>
      </c>
      <c r="K142" s="48" t="inlineStr">
        <is>
          <t>Manutenção Mensal</t>
        </is>
      </c>
      <c r="L142" s="48" t="inlineStr">
        <is>
          <t>Serviços</t>
        </is>
      </c>
      <c r="M142" s="48" t="n">
        <v>1</v>
      </c>
      <c r="N142" s="74" t="n">
        <v>350</v>
      </c>
      <c r="O142" s="75" t="n">
        <v>0.1</v>
      </c>
      <c r="P142" s="74">
        <f>M142*N142*(1-O142)</f>
        <v/>
      </c>
      <c r="Q142" s="74" t="n">
        <v>95</v>
      </c>
      <c r="R142" s="74">
        <f>P142-Q142</f>
        <v/>
      </c>
      <c r="S142" s="48" t="inlineStr">
        <is>
          <t>Boleto</t>
        </is>
      </c>
    </row>
    <row r="143">
      <c r="A143" s="48" t="n">
        <v>1142</v>
      </c>
      <c r="B143" s="73" t="n">
        <v>46148</v>
      </c>
      <c r="C143" s="48" t="inlineStr">
        <is>
          <t>Mai</t>
        </is>
      </c>
      <c r="D143" s="48" t="inlineStr">
        <is>
          <t>Renata Alves</t>
        </is>
      </c>
      <c r="E143" s="48" t="inlineStr">
        <is>
          <t>Fortaleza</t>
        </is>
      </c>
      <c r="F143" s="48" t="inlineStr">
        <is>
          <t>CE</t>
        </is>
      </c>
      <c r="G143" s="48" t="inlineStr">
        <is>
          <t>Nordeste</t>
        </is>
      </c>
      <c r="H143" s="48" t="inlineStr">
        <is>
          <t>Loja física</t>
        </is>
      </c>
      <c r="I143" s="48" t="inlineStr">
        <is>
          <t>Bruno</t>
        </is>
      </c>
      <c r="J143" s="48" t="inlineStr">
        <is>
          <t>B05</t>
        </is>
      </c>
      <c r="K143" s="48" t="inlineStr">
        <is>
          <t>Garrafa Térmica</t>
        </is>
      </c>
      <c r="L143" s="48" t="inlineStr">
        <is>
          <t>Presentes</t>
        </is>
      </c>
      <c r="M143" s="48" t="n">
        <v>3</v>
      </c>
      <c r="N143" s="74" t="n">
        <v>79.90000000000001</v>
      </c>
      <c r="O143" s="75" t="n">
        <v>0</v>
      </c>
      <c r="P143" s="74">
        <f>M143*N143*(1-O143)</f>
        <v/>
      </c>
      <c r="Q143" s="74" t="n">
        <v>99</v>
      </c>
      <c r="R143" s="74">
        <f>P143-Q143</f>
        <v/>
      </c>
      <c r="S143" s="48" t="inlineStr">
        <is>
          <t>Pix</t>
        </is>
      </c>
    </row>
    <row r="144">
      <c r="A144" s="48" t="n">
        <v>1143</v>
      </c>
      <c r="B144" s="73" t="n">
        <v>46149</v>
      </c>
      <c r="C144" s="48" t="inlineStr">
        <is>
          <t>Mai</t>
        </is>
      </c>
      <c r="D144" s="48" t="inlineStr">
        <is>
          <t>Thiago Ribeiro</t>
        </is>
      </c>
      <c r="E144" s="48" t="inlineStr">
        <is>
          <t>Belo Horizonte</t>
        </is>
      </c>
      <c r="F144" s="48" t="inlineStr">
        <is>
          <t>MG</t>
        </is>
      </c>
      <c r="G144" s="48" t="inlineStr">
        <is>
          <t>Sudeste</t>
        </is>
      </c>
      <c r="H144" s="48" t="inlineStr">
        <is>
          <t>Loja física</t>
        </is>
      </c>
      <c r="I144" s="48" t="inlineStr">
        <is>
          <t>Bruno</t>
        </is>
      </c>
      <c r="J144" s="48" t="inlineStr">
        <is>
          <t>B03</t>
        </is>
      </c>
      <c r="K144" s="48" t="inlineStr">
        <is>
          <t>Caneca Personalizada</t>
        </is>
      </c>
      <c r="L144" s="48" t="inlineStr">
        <is>
          <t>Presentes</t>
        </is>
      </c>
      <c r="M144" s="48" t="n">
        <v>10</v>
      </c>
      <c r="N144" s="74" t="n">
        <v>39.9</v>
      </c>
      <c r="O144" s="75" t="n">
        <v>0.15</v>
      </c>
      <c r="P144" s="74">
        <f>M144*N144*(1-O144)</f>
        <v/>
      </c>
      <c r="Q144" s="74" t="n">
        <v>145</v>
      </c>
      <c r="R144" s="74">
        <f>P144-Q144</f>
        <v/>
      </c>
      <c r="S144" s="48" t="inlineStr">
        <is>
          <t>Pix</t>
        </is>
      </c>
    </row>
    <row r="145">
      <c r="A145" s="48" t="n">
        <v>1144</v>
      </c>
      <c r="B145" s="73" t="n">
        <v>46149</v>
      </c>
      <c r="C145" s="48" t="inlineStr">
        <is>
          <t>Mai</t>
        </is>
      </c>
      <c r="D145" s="48" t="inlineStr">
        <is>
          <t>Ana Pereira</t>
        </is>
      </c>
      <c r="E145" s="48" t="inlineStr">
        <is>
          <t>Brasília</t>
        </is>
      </c>
      <c r="F145" s="48" t="inlineStr">
        <is>
          <t>DF</t>
        </is>
      </c>
      <c r="G145" s="48" t="inlineStr">
        <is>
          <t>Centro-Oeste</t>
        </is>
      </c>
      <c r="H145" s="48" t="inlineStr">
        <is>
          <t>Site</t>
        </is>
      </c>
      <c r="I145" s="48" t="inlineStr">
        <is>
          <t>Bruno</t>
        </is>
      </c>
      <c r="J145" s="48" t="inlineStr">
        <is>
          <t>B05</t>
        </is>
      </c>
      <c r="K145" s="48" t="inlineStr">
        <is>
          <t>Garrafa Térmica</t>
        </is>
      </c>
      <c r="L145" s="48" t="inlineStr">
        <is>
          <t>Presentes</t>
        </is>
      </c>
      <c r="M145" s="48" t="n">
        <v>1</v>
      </c>
      <c r="N145" s="74" t="n">
        <v>79.90000000000001</v>
      </c>
      <c r="O145" s="75" t="n">
        <v>0</v>
      </c>
      <c r="P145" s="74">
        <f>M145*N145*(1-O145)</f>
        <v/>
      </c>
      <c r="Q145" s="74" t="n">
        <v>33</v>
      </c>
      <c r="R145" s="74">
        <f>P145-Q145</f>
        <v/>
      </c>
      <c r="S145" s="48" t="inlineStr">
        <is>
          <t>Cartão de crédito</t>
        </is>
      </c>
    </row>
    <row r="146">
      <c r="A146" s="48" t="n">
        <v>1145</v>
      </c>
      <c r="B146" s="73" t="n">
        <v>46151</v>
      </c>
      <c r="C146" s="48" t="inlineStr">
        <is>
          <t>Mai</t>
        </is>
      </c>
      <c r="D146" s="48" t="inlineStr">
        <is>
          <t>Larissa Pereira</t>
        </is>
      </c>
      <c r="E146" s="48" t="inlineStr">
        <is>
          <t>São Paulo</t>
        </is>
      </c>
      <c r="F146" s="48" t="inlineStr">
        <is>
          <t>SP</t>
        </is>
      </c>
      <c r="G146" s="48" t="inlineStr">
        <is>
          <t>Sudeste</t>
        </is>
      </c>
      <c r="H146" s="48" t="inlineStr">
        <is>
          <t>Loja física</t>
        </is>
      </c>
      <c r="I146" s="48" t="inlineStr">
        <is>
          <t>Carla</t>
        </is>
      </c>
      <c r="J146" s="48" t="inlineStr">
        <is>
          <t>B01</t>
        </is>
      </c>
      <c r="K146" s="48" t="inlineStr">
        <is>
          <t>Café em Grãos 500g</t>
        </is>
      </c>
      <c r="L146" s="48" t="inlineStr">
        <is>
          <t>Café e Bebidas</t>
        </is>
      </c>
      <c r="M146" s="48" t="n">
        <v>2</v>
      </c>
      <c r="N146" s="74" t="n">
        <v>49.9</v>
      </c>
      <c r="O146" s="75" t="n">
        <v>0</v>
      </c>
      <c r="P146" s="74">
        <f>M146*N146*(1-O146)</f>
        <v/>
      </c>
      <c r="Q146" s="74" t="n">
        <v>44</v>
      </c>
      <c r="R146" s="74">
        <f>P146-Q146</f>
        <v/>
      </c>
      <c r="S146" s="48" t="inlineStr">
        <is>
          <t>Cartão de crédito</t>
        </is>
      </c>
    </row>
    <row r="147">
      <c r="A147" s="48" t="n">
        <v>1146</v>
      </c>
      <c r="B147" s="73" t="n">
        <v>46151</v>
      </c>
      <c r="C147" s="48" t="inlineStr">
        <is>
          <t>Mai</t>
        </is>
      </c>
      <c r="D147" s="48" t="inlineStr">
        <is>
          <t>Larissa Lima</t>
        </is>
      </c>
      <c r="E147" s="48" t="inlineStr">
        <is>
          <t>Rio de Janeiro</t>
        </is>
      </c>
      <c r="F147" s="48" t="inlineStr">
        <is>
          <t>RJ</t>
        </is>
      </c>
      <c r="G147" s="48" t="inlineStr">
        <is>
          <t>Sudeste</t>
        </is>
      </c>
      <c r="H147" s="48" t="inlineStr">
        <is>
          <t>Instagram</t>
        </is>
      </c>
      <c r="I147" s="48" t="inlineStr">
        <is>
          <t>Carla</t>
        </is>
      </c>
      <c r="J147" s="48" t="inlineStr">
        <is>
          <t>B01</t>
        </is>
      </c>
      <c r="K147" s="48" t="inlineStr">
        <is>
          <t>Café em Grãos 500g</t>
        </is>
      </c>
      <c r="L147" s="48" t="inlineStr">
        <is>
          <t>Café e Bebidas</t>
        </is>
      </c>
      <c r="M147" s="48" t="n">
        <v>1</v>
      </c>
      <c r="N147" s="74" t="n">
        <v>49.9</v>
      </c>
      <c r="O147" s="75" t="n">
        <v>0</v>
      </c>
      <c r="P147" s="74">
        <f>M147*N147*(1-O147)</f>
        <v/>
      </c>
      <c r="Q147" s="74" t="n">
        <v>22</v>
      </c>
      <c r="R147" s="74">
        <f>P147-Q147</f>
        <v/>
      </c>
      <c r="S147" s="48" t="inlineStr">
        <is>
          <t>Pix</t>
        </is>
      </c>
    </row>
    <row r="148">
      <c r="A148" s="48" t="n">
        <v>1147</v>
      </c>
      <c r="B148" s="73" t="n">
        <v>46153</v>
      </c>
      <c r="C148" s="48" t="inlineStr">
        <is>
          <t>Mai</t>
        </is>
      </c>
      <c r="D148" s="48" t="inlineStr">
        <is>
          <t>Carlos Rocha</t>
        </is>
      </c>
      <c r="E148" s="48" t="inlineStr">
        <is>
          <t>Florianópolis</t>
        </is>
      </c>
      <c r="F148" s="48" t="inlineStr">
        <is>
          <t>SC</t>
        </is>
      </c>
      <c r="G148" s="48" t="inlineStr">
        <is>
          <t>Sul</t>
        </is>
      </c>
      <c r="H148" s="48" t="inlineStr">
        <is>
          <t>Loja física</t>
        </is>
      </c>
      <c r="I148" s="48" t="inlineStr">
        <is>
          <t>Carla</t>
        </is>
      </c>
      <c r="J148" s="48" t="inlineStr">
        <is>
          <t>B08</t>
        </is>
      </c>
      <c r="K148" s="48" t="inlineStr">
        <is>
          <t>Camiseta Logo</t>
        </is>
      </c>
      <c r="L148" s="48" t="inlineStr">
        <is>
          <t>Vestuário</t>
        </is>
      </c>
      <c r="M148" s="48" t="n">
        <v>1</v>
      </c>
      <c r="N148" s="74" t="n">
        <v>49.9</v>
      </c>
      <c r="O148" s="75" t="n">
        <v>0.1</v>
      </c>
      <c r="P148" s="74">
        <f>M148*N148*(1-O148)</f>
        <v/>
      </c>
      <c r="Q148" s="74" t="n">
        <v>19</v>
      </c>
      <c r="R148" s="74">
        <f>P148-Q148</f>
        <v/>
      </c>
      <c r="S148" s="48" t="inlineStr">
        <is>
          <t>Pix</t>
        </is>
      </c>
    </row>
    <row r="149">
      <c r="A149" s="48" t="n">
        <v>1148</v>
      </c>
      <c r="B149" s="73" t="n">
        <v>46153</v>
      </c>
      <c r="C149" s="48" t="inlineStr">
        <is>
          <t>Mai</t>
        </is>
      </c>
      <c r="D149" s="48" t="inlineStr">
        <is>
          <t>Patrícia Alves</t>
        </is>
      </c>
      <c r="E149" s="48" t="inlineStr">
        <is>
          <t>Recife</t>
        </is>
      </c>
      <c r="F149" s="48" t="inlineStr">
        <is>
          <t>PE</t>
        </is>
      </c>
      <c r="G149" s="48" t="inlineStr">
        <is>
          <t>Nordeste</t>
        </is>
      </c>
      <c r="H149" s="48" t="inlineStr">
        <is>
          <t>WhatsApp</t>
        </is>
      </c>
      <c r="I149" s="48" t="inlineStr">
        <is>
          <t>Carla</t>
        </is>
      </c>
      <c r="J149" s="48" t="inlineStr">
        <is>
          <t>B06</t>
        </is>
      </c>
      <c r="K149" s="48" t="inlineStr">
        <is>
          <t>Agenda 2027</t>
        </is>
      </c>
      <c r="L149" s="48" t="inlineStr">
        <is>
          <t>Papelaria</t>
        </is>
      </c>
      <c r="M149" s="48" t="n">
        <v>4</v>
      </c>
      <c r="N149" s="74" t="n">
        <v>59.9</v>
      </c>
      <c r="O149" s="75" t="n">
        <v>0</v>
      </c>
      <c r="P149" s="74">
        <f>M149*N149*(1-O149)</f>
        <v/>
      </c>
      <c r="Q149" s="74" t="n">
        <v>88</v>
      </c>
      <c r="R149" s="74">
        <f>P149-Q149</f>
        <v/>
      </c>
      <c r="S149" s="48" t="inlineStr">
        <is>
          <t>Cartão de crédito</t>
        </is>
      </c>
    </row>
    <row r="150">
      <c r="A150" s="48" t="n">
        <v>1149</v>
      </c>
      <c r="B150" s="73" t="n">
        <v>46155</v>
      </c>
      <c r="C150" s="48" t="inlineStr">
        <is>
          <t>Mai</t>
        </is>
      </c>
      <c r="D150" s="48" t="inlineStr">
        <is>
          <t>Bruno Oliveira</t>
        </is>
      </c>
      <c r="E150" s="48" t="inlineStr">
        <is>
          <t>Belo Horizonte</t>
        </is>
      </c>
      <c r="F150" s="48" t="inlineStr">
        <is>
          <t>MG</t>
        </is>
      </c>
      <c r="G150" s="48" t="inlineStr">
        <is>
          <t>Sudeste</t>
        </is>
      </c>
      <c r="H150" s="48" t="inlineStr">
        <is>
          <t>Loja física</t>
        </is>
      </c>
      <c r="I150" s="48" t="inlineStr">
        <is>
          <t>Elisa</t>
        </is>
      </c>
      <c r="J150" s="48" t="inlineStr">
        <is>
          <t>B02</t>
        </is>
      </c>
      <c r="K150" s="48" t="inlineStr">
        <is>
          <t>Kit Degustação</t>
        </is>
      </c>
      <c r="L150" s="48" t="inlineStr">
        <is>
          <t>Café e Bebidas</t>
        </is>
      </c>
      <c r="M150" s="48" t="n">
        <v>2</v>
      </c>
      <c r="N150" s="74" t="n">
        <v>89.90000000000001</v>
      </c>
      <c r="O150" s="75" t="n">
        <v>0</v>
      </c>
      <c r="P150" s="74">
        <f>M150*N150*(1-O150)</f>
        <v/>
      </c>
      <c r="Q150" s="74" t="n">
        <v>82</v>
      </c>
      <c r="R150" s="74">
        <f>P150-Q150</f>
        <v/>
      </c>
      <c r="S150" s="48" t="inlineStr">
        <is>
          <t>Pix</t>
        </is>
      </c>
    </row>
    <row r="151">
      <c r="A151" s="48" t="n">
        <v>1150</v>
      </c>
      <c r="B151" s="73" t="n">
        <v>46155</v>
      </c>
      <c r="C151" s="48" t="inlineStr">
        <is>
          <t>Mai</t>
        </is>
      </c>
      <c r="D151" s="48" t="inlineStr">
        <is>
          <t>Pedro Souza</t>
        </is>
      </c>
      <c r="E151" s="48" t="inlineStr">
        <is>
          <t>Belo Horizonte</t>
        </is>
      </c>
      <c r="F151" s="48" t="inlineStr">
        <is>
          <t>MG</t>
        </is>
      </c>
      <c r="G151" s="48" t="inlineStr">
        <is>
          <t>Sudeste</t>
        </is>
      </c>
      <c r="H151" s="48" t="inlineStr">
        <is>
          <t>Site</t>
        </is>
      </c>
      <c r="I151" s="48" t="inlineStr">
        <is>
          <t>Diego</t>
        </is>
      </c>
      <c r="J151" s="48" t="inlineStr">
        <is>
          <t>B02</t>
        </is>
      </c>
      <c r="K151" s="48" t="inlineStr">
        <is>
          <t>Kit Degustação</t>
        </is>
      </c>
      <c r="L151" s="48" t="inlineStr">
        <is>
          <t>Café e Bebidas</t>
        </is>
      </c>
      <c r="M151" s="48" t="n">
        <v>5</v>
      </c>
      <c r="N151" s="74" t="n">
        <v>89.90000000000001</v>
      </c>
      <c r="O151" s="75" t="n">
        <v>0</v>
      </c>
      <c r="P151" s="74">
        <f>M151*N151*(1-O151)</f>
        <v/>
      </c>
      <c r="Q151" s="74" t="n">
        <v>205</v>
      </c>
      <c r="R151" s="74">
        <f>P151-Q151</f>
        <v/>
      </c>
      <c r="S151" s="48" t="inlineStr">
        <is>
          <t>Cartão de crédito</t>
        </is>
      </c>
    </row>
    <row r="152">
      <c r="A152" s="48" t="n">
        <v>1151</v>
      </c>
      <c r="B152" s="73" t="n">
        <v>46156</v>
      </c>
      <c r="C152" s="48" t="inlineStr">
        <is>
          <t>Mai</t>
        </is>
      </c>
      <c r="D152" s="48" t="inlineStr">
        <is>
          <t>Carlos Santos</t>
        </is>
      </c>
      <c r="E152" s="48" t="inlineStr">
        <is>
          <t>Brasília</t>
        </is>
      </c>
      <c r="F152" s="48" t="inlineStr">
        <is>
          <t>DF</t>
        </is>
      </c>
      <c r="G152" s="48" t="inlineStr">
        <is>
          <t>Centro-Oeste</t>
        </is>
      </c>
      <c r="H152" s="48" t="inlineStr">
        <is>
          <t>Loja física</t>
        </is>
      </c>
      <c r="I152" s="48" t="inlineStr">
        <is>
          <t>Ana</t>
        </is>
      </c>
      <c r="J152" s="48" t="inlineStr">
        <is>
          <t>B07</t>
        </is>
      </c>
      <c r="K152" s="48" t="inlineStr">
        <is>
          <t>Caderno Artesanal</t>
        </is>
      </c>
      <c r="L152" s="48" t="inlineStr">
        <is>
          <t>Papelaria</t>
        </is>
      </c>
      <c r="M152" s="48" t="n">
        <v>5</v>
      </c>
      <c r="N152" s="74" t="n">
        <v>34.9</v>
      </c>
      <c r="O152" s="75" t="n">
        <v>0</v>
      </c>
      <c r="P152" s="74">
        <f>M152*N152*(1-O152)</f>
        <v/>
      </c>
      <c r="Q152" s="74" t="n">
        <v>60</v>
      </c>
      <c r="R152" s="74">
        <f>P152-Q152</f>
        <v/>
      </c>
      <c r="S152" s="48" t="inlineStr">
        <is>
          <t>Pix</t>
        </is>
      </c>
    </row>
    <row r="153">
      <c r="A153" s="48" t="n">
        <v>1152</v>
      </c>
      <c r="B153" s="73" t="n">
        <v>46156</v>
      </c>
      <c r="C153" s="48" t="inlineStr">
        <is>
          <t>Mai</t>
        </is>
      </c>
      <c r="D153" s="48" t="inlineStr">
        <is>
          <t>Larissa Lima</t>
        </is>
      </c>
      <c r="E153" s="48" t="inlineStr">
        <is>
          <t>Rio de Janeiro</t>
        </is>
      </c>
      <c r="F153" s="48" t="inlineStr">
        <is>
          <t>RJ</t>
        </is>
      </c>
      <c r="G153" s="48" t="inlineStr">
        <is>
          <t>Sudeste</t>
        </is>
      </c>
      <c r="H153" s="48" t="inlineStr">
        <is>
          <t>WhatsApp</t>
        </is>
      </c>
      <c r="I153" s="48" t="inlineStr">
        <is>
          <t>Diego</t>
        </is>
      </c>
      <c r="J153" s="48" t="inlineStr">
        <is>
          <t>B07</t>
        </is>
      </c>
      <c r="K153" s="48" t="inlineStr">
        <is>
          <t>Caderno Artesanal</t>
        </is>
      </c>
      <c r="L153" s="48" t="inlineStr">
        <is>
          <t>Papelaria</t>
        </is>
      </c>
      <c r="M153" s="48" t="n">
        <v>2</v>
      </c>
      <c r="N153" s="74" t="n">
        <v>34.9</v>
      </c>
      <c r="O153" s="75" t="n">
        <v>0.15</v>
      </c>
      <c r="P153" s="74">
        <f>M153*N153*(1-O153)</f>
        <v/>
      </c>
      <c r="Q153" s="74" t="n">
        <v>24</v>
      </c>
      <c r="R153" s="74">
        <f>P153-Q153</f>
        <v/>
      </c>
      <c r="S153" s="48" t="inlineStr">
        <is>
          <t>Pix</t>
        </is>
      </c>
    </row>
    <row r="154">
      <c r="A154" s="48" t="n">
        <v>1153</v>
      </c>
      <c r="B154" s="73" t="n">
        <v>46158</v>
      </c>
      <c r="C154" s="48" t="inlineStr">
        <is>
          <t>Mai</t>
        </is>
      </c>
      <c r="D154" s="48" t="inlineStr">
        <is>
          <t>Gustavo Costa</t>
        </is>
      </c>
      <c r="E154" s="48" t="inlineStr">
        <is>
          <t>Belo Horizonte</t>
        </is>
      </c>
      <c r="F154" s="48" t="inlineStr">
        <is>
          <t>MG</t>
        </is>
      </c>
      <c r="G154" s="48" t="inlineStr">
        <is>
          <t>Sudeste</t>
        </is>
      </c>
      <c r="H154" s="48" t="inlineStr">
        <is>
          <t>Instagram</t>
        </is>
      </c>
      <c r="I154" s="48" t="inlineStr">
        <is>
          <t>Elisa</t>
        </is>
      </c>
      <c r="J154" s="48" t="inlineStr">
        <is>
          <t>B03</t>
        </is>
      </c>
      <c r="K154" s="48" t="inlineStr">
        <is>
          <t>Caneca Personalizada</t>
        </is>
      </c>
      <c r="L154" s="48" t="inlineStr">
        <is>
          <t>Presentes</t>
        </is>
      </c>
      <c r="M154" s="48" t="n">
        <v>5</v>
      </c>
      <c r="N154" s="74" t="n">
        <v>39.9</v>
      </c>
      <c r="O154" s="75" t="n">
        <v>0.05</v>
      </c>
      <c r="P154" s="74">
        <f>M154*N154*(1-O154)</f>
        <v/>
      </c>
      <c r="Q154" s="74" t="n">
        <v>72.5</v>
      </c>
      <c r="R154" s="74">
        <f>P154-Q154</f>
        <v/>
      </c>
      <c r="S154" s="48" t="inlineStr">
        <is>
          <t>Cartão de débito</t>
        </is>
      </c>
    </row>
    <row r="155">
      <c r="A155" s="48" t="n">
        <v>1154</v>
      </c>
      <c r="B155" s="73" t="n">
        <v>46158</v>
      </c>
      <c r="C155" s="48" t="inlineStr">
        <is>
          <t>Mai</t>
        </is>
      </c>
      <c r="D155" s="48" t="inlineStr">
        <is>
          <t>Ana Dias</t>
        </is>
      </c>
      <c r="E155" s="48" t="inlineStr">
        <is>
          <t>Recife</t>
        </is>
      </c>
      <c r="F155" s="48" t="inlineStr">
        <is>
          <t>PE</t>
        </is>
      </c>
      <c r="G155" s="48" t="inlineStr">
        <is>
          <t>Nordeste</t>
        </is>
      </c>
      <c r="H155" s="48" t="inlineStr">
        <is>
          <t>WhatsApp</t>
        </is>
      </c>
      <c r="I155" s="48" t="inlineStr">
        <is>
          <t>Carla</t>
        </is>
      </c>
      <c r="J155" s="48" t="inlineStr">
        <is>
          <t>B01</t>
        </is>
      </c>
      <c r="K155" s="48" t="inlineStr">
        <is>
          <t>Café em Grãos 500g</t>
        </is>
      </c>
      <c r="L155" s="48" t="inlineStr">
        <is>
          <t>Café e Bebidas</t>
        </is>
      </c>
      <c r="M155" s="48" t="n">
        <v>1</v>
      </c>
      <c r="N155" s="74" t="n">
        <v>49.9</v>
      </c>
      <c r="O155" s="75" t="n">
        <v>0</v>
      </c>
      <c r="P155" s="74">
        <f>M155*N155*(1-O155)</f>
        <v/>
      </c>
      <c r="Q155" s="74" t="n">
        <v>22</v>
      </c>
      <c r="R155" s="74">
        <f>P155-Q155</f>
        <v/>
      </c>
      <c r="S155" s="48" t="inlineStr">
        <is>
          <t>Cartão de crédito</t>
        </is>
      </c>
    </row>
    <row r="156">
      <c r="A156" s="48" t="n">
        <v>1155</v>
      </c>
      <c r="B156" s="73" t="n">
        <v>46158</v>
      </c>
      <c r="C156" s="48" t="inlineStr">
        <is>
          <t>Mai</t>
        </is>
      </c>
      <c r="D156" s="48" t="inlineStr">
        <is>
          <t>Aline Lima</t>
        </is>
      </c>
      <c r="E156" s="48" t="inlineStr">
        <is>
          <t>Fortaleza</t>
        </is>
      </c>
      <c r="F156" s="48" t="inlineStr">
        <is>
          <t>CE</t>
        </is>
      </c>
      <c r="G156" s="48" t="inlineStr">
        <is>
          <t>Nordeste</t>
        </is>
      </c>
      <c r="H156" s="48" t="inlineStr">
        <is>
          <t>Loja física</t>
        </is>
      </c>
      <c r="I156" s="48" t="inlineStr">
        <is>
          <t>Elisa</t>
        </is>
      </c>
      <c r="J156" s="48" t="inlineStr">
        <is>
          <t>B08</t>
        </is>
      </c>
      <c r="K156" s="48" t="inlineStr">
        <is>
          <t>Camiseta Logo</t>
        </is>
      </c>
      <c r="L156" s="48" t="inlineStr">
        <is>
          <t>Vestuário</t>
        </is>
      </c>
      <c r="M156" s="48" t="n">
        <v>10</v>
      </c>
      <c r="N156" s="74" t="n">
        <v>49.9</v>
      </c>
      <c r="O156" s="75" t="n">
        <v>0</v>
      </c>
      <c r="P156" s="74">
        <f>M156*N156*(1-O156)</f>
        <v/>
      </c>
      <c r="Q156" s="74" t="n">
        <v>190</v>
      </c>
      <c r="R156" s="74">
        <f>P156-Q156</f>
        <v/>
      </c>
      <c r="S156" s="48" t="inlineStr">
        <is>
          <t>Pix</t>
        </is>
      </c>
    </row>
    <row r="157">
      <c r="A157" s="48" t="n">
        <v>1156</v>
      </c>
      <c r="B157" s="73" t="n">
        <v>46159</v>
      </c>
      <c r="C157" s="48" t="inlineStr">
        <is>
          <t>Mai</t>
        </is>
      </c>
      <c r="D157" s="48" t="inlineStr">
        <is>
          <t>Diego Silva</t>
        </is>
      </c>
      <c r="E157" s="48" t="inlineStr">
        <is>
          <t>Salvador</t>
        </is>
      </c>
      <c r="F157" s="48" t="inlineStr">
        <is>
          <t>BA</t>
        </is>
      </c>
      <c r="G157" s="48" t="inlineStr">
        <is>
          <t>Nordeste</t>
        </is>
      </c>
      <c r="H157" s="48" t="inlineStr">
        <is>
          <t>WhatsApp</t>
        </is>
      </c>
      <c r="I157" s="48" t="inlineStr">
        <is>
          <t>Bruno</t>
        </is>
      </c>
      <c r="J157" s="48" t="inlineStr">
        <is>
          <t>B07</t>
        </is>
      </c>
      <c r="K157" s="48" t="inlineStr">
        <is>
          <t>Caderno Artesanal</t>
        </is>
      </c>
      <c r="L157" s="48" t="inlineStr">
        <is>
          <t>Papelaria</t>
        </is>
      </c>
      <c r="M157" s="48" t="n">
        <v>1</v>
      </c>
      <c r="N157" s="74" t="n">
        <v>34.9</v>
      </c>
      <c r="O157" s="75" t="n">
        <v>0</v>
      </c>
      <c r="P157" s="74">
        <f>M157*N157*(1-O157)</f>
        <v/>
      </c>
      <c r="Q157" s="74" t="n">
        <v>12</v>
      </c>
      <c r="R157" s="74">
        <f>P157-Q157</f>
        <v/>
      </c>
      <c r="S157" s="48" t="inlineStr">
        <is>
          <t>Cartão de crédito</t>
        </is>
      </c>
    </row>
    <row r="158">
      <c r="A158" s="48" t="n">
        <v>1157</v>
      </c>
      <c r="B158" s="73" t="n">
        <v>46161</v>
      </c>
      <c r="C158" s="48" t="inlineStr">
        <is>
          <t>Mai</t>
        </is>
      </c>
      <c r="D158" s="48" t="inlineStr">
        <is>
          <t>Thiago Oliveira</t>
        </is>
      </c>
      <c r="E158" s="48" t="inlineStr">
        <is>
          <t>Belo Horizonte</t>
        </is>
      </c>
      <c r="F158" s="48" t="inlineStr">
        <is>
          <t>MG</t>
        </is>
      </c>
      <c r="G158" s="48" t="inlineStr">
        <is>
          <t>Sudeste</t>
        </is>
      </c>
      <c r="H158" s="48" t="inlineStr">
        <is>
          <t>Site</t>
        </is>
      </c>
      <c r="I158" s="48" t="inlineStr">
        <is>
          <t>Diego</t>
        </is>
      </c>
      <c r="J158" s="48" t="inlineStr">
        <is>
          <t>B05</t>
        </is>
      </c>
      <c r="K158" s="48" t="inlineStr">
        <is>
          <t>Garrafa Térmica</t>
        </is>
      </c>
      <c r="L158" s="48" t="inlineStr">
        <is>
          <t>Presentes</t>
        </is>
      </c>
      <c r="M158" s="48" t="n">
        <v>1</v>
      </c>
      <c r="N158" s="74" t="n">
        <v>79.90000000000001</v>
      </c>
      <c r="O158" s="75" t="n">
        <v>0.05</v>
      </c>
      <c r="P158" s="74">
        <f>M158*N158*(1-O158)</f>
        <v/>
      </c>
      <c r="Q158" s="74" t="n">
        <v>33</v>
      </c>
      <c r="R158" s="74">
        <f>P158-Q158</f>
        <v/>
      </c>
      <c r="S158" s="48" t="inlineStr">
        <is>
          <t>Pix</t>
        </is>
      </c>
    </row>
    <row r="159">
      <c r="A159" s="48" t="n">
        <v>1158</v>
      </c>
      <c r="B159" s="73" t="n">
        <v>46161</v>
      </c>
      <c r="C159" s="48" t="inlineStr">
        <is>
          <t>Mai</t>
        </is>
      </c>
      <c r="D159" s="48" t="inlineStr">
        <is>
          <t>Aline Lima</t>
        </is>
      </c>
      <c r="E159" s="48" t="inlineStr">
        <is>
          <t>Fortaleza</t>
        </is>
      </c>
      <c r="F159" s="48" t="inlineStr">
        <is>
          <t>CE</t>
        </is>
      </c>
      <c r="G159" s="48" t="inlineStr">
        <is>
          <t>Nordeste</t>
        </is>
      </c>
      <c r="H159" s="48" t="inlineStr">
        <is>
          <t>WhatsApp</t>
        </is>
      </c>
      <c r="I159" s="48" t="inlineStr">
        <is>
          <t>Ana</t>
        </is>
      </c>
      <c r="J159" s="48" t="inlineStr">
        <is>
          <t>B11</t>
        </is>
      </c>
      <c r="K159" s="48" t="inlineStr">
        <is>
          <t>Instalação de Sistema</t>
        </is>
      </c>
      <c r="L159" s="48" t="inlineStr">
        <is>
          <t>Serviços</t>
        </is>
      </c>
      <c r="M159" s="48" t="n">
        <v>1</v>
      </c>
      <c r="N159" s="74" t="n">
        <v>480</v>
      </c>
      <c r="O159" s="75" t="n">
        <v>0</v>
      </c>
      <c r="P159" s="74">
        <f>M159*N159*(1-O159)</f>
        <v/>
      </c>
      <c r="Q159" s="74" t="n">
        <v>150</v>
      </c>
      <c r="R159" s="74">
        <f>P159-Q159</f>
        <v/>
      </c>
      <c r="S159" s="48" t="inlineStr">
        <is>
          <t>Cartão de crédito</t>
        </is>
      </c>
    </row>
    <row r="160">
      <c r="A160" s="48" t="n">
        <v>1159</v>
      </c>
      <c r="B160" s="73" t="n">
        <v>46161</v>
      </c>
      <c r="C160" s="48" t="inlineStr">
        <is>
          <t>Mai</t>
        </is>
      </c>
      <c r="D160" s="48" t="inlineStr">
        <is>
          <t>Bruno Dias</t>
        </is>
      </c>
      <c r="E160" s="48" t="inlineStr">
        <is>
          <t>Belo Horizonte</t>
        </is>
      </c>
      <c r="F160" s="48" t="inlineStr">
        <is>
          <t>MG</t>
        </is>
      </c>
      <c r="G160" s="48" t="inlineStr">
        <is>
          <t>Sudeste</t>
        </is>
      </c>
      <c r="H160" s="48" t="inlineStr">
        <is>
          <t>WhatsApp</t>
        </is>
      </c>
      <c r="I160" s="48" t="inlineStr">
        <is>
          <t>Elisa</t>
        </is>
      </c>
      <c r="J160" s="48" t="inlineStr">
        <is>
          <t>B01</t>
        </is>
      </c>
      <c r="K160" s="48" t="inlineStr">
        <is>
          <t>Café em Grãos 500g</t>
        </is>
      </c>
      <c r="L160" s="48" t="inlineStr">
        <is>
          <t>Café e Bebidas</t>
        </is>
      </c>
      <c r="M160" s="48" t="n">
        <v>10</v>
      </c>
      <c r="N160" s="74" t="n">
        <v>49.9</v>
      </c>
      <c r="O160" s="75" t="n">
        <v>0.1</v>
      </c>
      <c r="P160" s="74">
        <f>M160*N160*(1-O160)</f>
        <v/>
      </c>
      <c r="Q160" s="74" t="n">
        <v>220</v>
      </c>
      <c r="R160" s="74">
        <f>P160-Q160</f>
        <v/>
      </c>
      <c r="S160" s="48" t="inlineStr">
        <is>
          <t>Pix</t>
        </is>
      </c>
    </row>
    <row r="161">
      <c r="A161" s="48" t="n">
        <v>1160</v>
      </c>
      <c r="B161" s="73" t="n">
        <v>46162</v>
      </c>
      <c r="C161" s="48" t="inlineStr">
        <is>
          <t>Mai</t>
        </is>
      </c>
      <c r="D161" s="48" t="inlineStr">
        <is>
          <t>Carlos Santos</t>
        </is>
      </c>
      <c r="E161" s="48" t="inlineStr">
        <is>
          <t>Brasília</t>
        </is>
      </c>
      <c r="F161" s="48" t="inlineStr">
        <is>
          <t>DF</t>
        </is>
      </c>
      <c r="G161" s="48" t="inlineStr">
        <is>
          <t>Centro-Oeste</t>
        </is>
      </c>
      <c r="H161" s="48" t="inlineStr">
        <is>
          <t>Instagram</t>
        </is>
      </c>
      <c r="I161" s="48" t="inlineStr">
        <is>
          <t>Carla</t>
        </is>
      </c>
      <c r="J161" s="48" t="inlineStr">
        <is>
          <t>B05</t>
        </is>
      </c>
      <c r="K161" s="48" t="inlineStr">
        <is>
          <t>Garrafa Térmica</t>
        </is>
      </c>
      <c r="L161" s="48" t="inlineStr">
        <is>
          <t>Presentes</t>
        </is>
      </c>
      <c r="M161" s="48" t="n">
        <v>2</v>
      </c>
      <c r="N161" s="74" t="n">
        <v>79.90000000000001</v>
      </c>
      <c r="O161" s="75" t="n">
        <v>0</v>
      </c>
      <c r="P161" s="74">
        <f>M161*N161*(1-O161)</f>
        <v/>
      </c>
      <c r="Q161" s="74" t="n">
        <v>66</v>
      </c>
      <c r="R161" s="74">
        <f>P161-Q161</f>
        <v/>
      </c>
      <c r="S161" s="48" t="inlineStr">
        <is>
          <t>Pix</t>
        </is>
      </c>
    </row>
    <row r="162">
      <c r="A162" s="48" t="n">
        <v>1161</v>
      </c>
      <c r="B162" s="73" t="n">
        <v>46165</v>
      </c>
      <c r="C162" s="48" t="inlineStr">
        <is>
          <t>Mai</t>
        </is>
      </c>
      <c r="D162" s="48" t="inlineStr">
        <is>
          <t>Aline Lima</t>
        </is>
      </c>
      <c r="E162" s="48" t="inlineStr">
        <is>
          <t>Fortaleza</t>
        </is>
      </c>
      <c r="F162" s="48" t="inlineStr">
        <is>
          <t>CE</t>
        </is>
      </c>
      <c r="G162" s="48" t="inlineStr">
        <is>
          <t>Nordeste</t>
        </is>
      </c>
      <c r="H162" s="48" t="inlineStr">
        <is>
          <t>Instagram</t>
        </is>
      </c>
      <c r="I162" s="48" t="inlineStr">
        <is>
          <t>Carla</t>
        </is>
      </c>
      <c r="J162" s="48" t="inlineStr">
        <is>
          <t>B03</t>
        </is>
      </c>
      <c r="K162" s="48" t="inlineStr">
        <is>
          <t>Caneca Personalizada</t>
        </is>
      </c>
      <c r="L162" s="48" t="inlineStr">
        <is>
          <t>Presentes</t>
        </is>
      </c>
      <c r="M162" s="48" t="n">
        <v>1</v>
      </c>
      <c r="N162" s="74" t="n">
        <v>39.9</v>
      </c>
      <c r="O162" s="75" t="n">
        <v>0</v>
      </c>
      <c r="P162" s="74">
        <f>M162*N162*(1-O162)</f>
        <v/>
      </c>
      <c r="Q162" s="74" t="n">
        <v>14.5</v>
      </c>
      <c r="R162" s="74">
        <f>P162-Q162</f>
        <v/>
      </c>
      <c r="S162" s="48" t="inlineStr">
        <is>
          <t>Cartão de débito</t>
        </is>
      </c>
    </row>
    <row r="163">
      <c r="A163" s="48" t="n">
        <v>1162</v>
      </c>
      <c r="B163" s="73" t="n">
        <v>46165</v>
      </c>
      <c r="C163" s="48" t="inlineStr">
        <is>
          <t>Mai</t>
        </is>
      </c>
      <c r="D163" s="48" t="inlineStr">
        <is>
          <t>João Lima</t>
        </is>
      </c>
      <c r="E163" s="48" t="inlineStr">
        <is>
          <t>Rio de Janeiro</t>
        </is>
      </c>
      <c r="F163" s="48" t="inlineStr">
        <is>
          <t>RJ</t>
        </is>
      </c>
      <c r="G163" s="48" t="inlineStr">
        <is>
          <t>Sudeste</t>
        </is>
      </c>
      <c r="H163" s="48" t="inlineStr">
        <is>
          <t>Instagram</t>
        </is>
      </c>
      <c r="I163" s="48" t="inlineStr">
        <is>
          <t>Elisa</t>
        </is>
      </c>
      <c r="J163" s="48" t="inlineStr">
        <is>
          <t>B04</t>
        </is>
      </c>
      <c r="K163" s="48" t="inlineStr">
        <is>
          <t>Cesta de Presente</t>
        </is>
      </c>
      <c r="L163" s="48" t="inlineStr">
        <is>
          <t>Presentes</t>
        </is>
      </c>
      <c r="M163" s="48" t="n">
        <v>3</v>
      </c>
      <c r="N163" s="74" t="n">
        <v>159</v>
      </c>
      <c r="O163" s="75" t="n">
        <v>0</v>
      </c>
      <c r="P163" s="74">
        <f>M163*N163*(1-O163)</f>
        <v/>
      </c>
      <c r="Q163" s="74" t="n">
        <v>246</v>
      </c>
      <c r="R163" s="74">
        <f>P163-Q163</f>
        <v/>
      </c>
      <c r="S163" s="48" t="inlineStr">
        <is>
          <t>Pix</t>
        </is>
      </c>
    </row>
    <row r="164">
      <c r="A164" s="48" t="n">
        <v>1163</v>
      </c>
      <c r="B164" s="73" t="n">
        <v>46165</v>
      </c>
      <c r="C164" s="48" t="inlineStr">
        <is>
          <t>Mai</t>
        </is>
      </c>
      <c r="D164" s="48" t="inlineStr">
        <is>
          <t>Thiago Ribeiro</t>
        </is>
      </c>
      <c r="E164" s="48" t="inlineStr">
        <is>
          <t>Belo Horizonte</t>
        </is>
      </c>
      <c r="F164" s="48" t="inlineStr">
        <is>
          <t>MG</t>
        </is>
      </c>
      <c r="G164" s="48" t="inlineStr">
        <is>
          <t>Sudeste</t>
        </is>
      </c>
      <c r="H164" s="48" t="inlineStr">
        <is>
          <t>Loja física</t>
        </is>
      </c>
      <c r="I164" s="48" t="inlineStr">
        <is>
          <t>Diego</t>
        </is>
      </c>
      <c r="J164" s="48" t="inlineStr">
        <is>
          <t>B10</t>
        </is>
      </c>
      <c r="K164" s="48" t="inlineStr">
        <is>
          <t>Consultoria 1h</t>
        </is>
      </c>
      <c r="L164" s="48" t="inlineStr">
        <is>
          <t>Serviços</t>
        </is>
      </c>
      <c r="M164" s="48" t="n">
        <v>1</v>
      </c>
      <c r="N164" s="74" t="n">
        <v>250</v>
      </c>
      <c r="O164" s="75" t="n">
        <v>0</v>
      </c>
      <c r="P164" s="74">
        <f>M164*N164*(1-O164)</f>
        <v/>
      </c>
      <c r="Q164" s="74" t="n">
        <v>60</v>
      </c>
      <c r="R164" s="74">
        <f>P164-Q164</f>
        <v/>
      </c>
      <c r="S164" s="48" t="inlineStr">
        <is>
          <t>Boleto</t>
        </is>
      </c>
    </row>
    <row r="165">
      <c r="A165" s="48" t="n">
        <v>1164</v>
      </c>
      <c r="B165" s="73" t="n">
        <v>46166</v>
      </c>
      <c r="C165" s="48" t="inlineStr">
        <is>
          <t>Mai</t>
        </is>
      </c>
      <c r="D165" s="48" t="inlineStr">
        <is>
          <t>Felipe Lima</t>
        </is>
      </c>
      <c r="E165" s="48" t="inlineStr">
        <is>
          <t>Curitiba</t>
        </is>
      </c>
      <c r="F165" s="48" t="inlineStr">
        <is>
          <t>PR</t>
        </is>
      </c>
      <c r="G165" s="48" t="inlineStr">
        <is>
          <t>Sul</t>
        </is>
      </c>
      <c r="H165" s="48" t="inlineStr">
        <is>
          <t>Instagram</t>
        </is>
      </c>
      <c r="I165" s="48" t="inlineStr">
        <is>
          <t>Ana</t>
        </is>
      </c>
      <c r="J165" s="48" t="inlineStr">
        <is>
          <t>B10</t>
        </is>
      </c>
      <c r="K165" s="48" t="inlineStr">
        <is>
          <t>Consultoria 1h</t>
        </is>
      </c>
      <c r="L165" s="48" t="inlineStr">
        <is>
          <t>Serviços</t>
        </is>
      </c>
      <c r="M165" s="48" t="n">
        <v>1</v>
      </c>
      <c r="N165" s="74" t="n">
        <v>250</v>
      </c>
      <c r="O165" s="75" t="n">
        <v>0</v>
      </c>
      <c r="P165" s="74">
        <f>M165*N165*(1-O165)</f>
        <v/>
      </c>
      <c r="Q165" s="74" t="n">
        <v>60</v>
      </c>
      <c r="R165" s="74">
        <f>P165-Q165</f>
        <v/>
      </c>
      <c r="S165" s="48" t="inlineStr">
        <is>
          <t>Pix</t>
        </is>
      </c>
    </row>
    <row r="166">
      <c r="A166" s="48" t="n">
        <v>1165</v>
      </c>
      <c r="B166" s="73" t="n">
        <v>46166</v>
      </c>
      <c r="C166" s="48" t="inlineStr">
        <is>
          <t>Mai</t>
        </is>
      </c>
      <c r="D166" s="48" t="inlineStr">
        <is>
          <t>Felipe Lima</t>
        </is>
      </c>
      <c r="E166" s="48" t="inlineStr">
        <is>
          <t>Curitiba</t>
        </is>
      </c>
      <c r="F166" s="48" t="inlineStr">
        <is>
          <t>PR</t>
        </is>
      </c>
      <c r="G166" s="48" t="inlineStr">
        <is>
          <t>Sul</t>
        </is>
      </c>
      <c r="H166" s="48" t="inlineStr">
        <is>
          <t>Instagram</t>
        </is>
      </c>
      <c r="I166" s="48" t="inlineStr">
        <is>
          <t>Bruno</t>
        </is>
      </c>
      <c r="J166" s="48" t="inlineStr">
        <is>
          <t>B08</t>
        </is>
      </c>
      <c r="K166" s="48" t="inlineStr">
        <is>
          <t>Camiseta Logo</t>
        </is>
      </c>
      <c r="L166" s="48" t="inlineStr">
        <is>
          <t>Vestuário</t>
        </is>
      </c>
      <c r="M166" s="48" t="n">
        <v>1</v>
      </c>
      <c r="N166" s="74" t="n">
        <v>49.9</v>
      </c>
      <c r="O166" s="75" t="n">
        <v>0.05</v>
      </c>
      <c r="P166" s="74">
        <f>M166*N166*(1-O166)</f>
        <v/>
      </c>
      <c r="Q166" s="74" t="n">
        <v>19</v>
      </c>
      <c r="R166" s="74">
        <f>P166-Q166</f>
        <v/>
      </c>
      <c r="S166" s="48" t="inlineStr">
        <is>
          <t>Boleto</t>
        </is>
      </c>
    </row>
    <row r="167">
      <c r="A167" s="48" t="n">
        <v>1166</v>
      </c>
      <c r="B167" s="73" t="n">
        <v>46167</v>
      </c>
      <c r="C167" s="48" t="inlineStr">
        <is>
          <t>Mai</t>
        </is>
      </c>
      <c r="D167" s="48" t="inlineStr">
        <is>
          <t>Patrícia Oliveira</t>
        </is>
      </c>
      <c r="E167" s="48" t="inlineStr">
        <is>
          <t>Brasília</t>
        </is>
      </c>
      <c r="F167" s="48" t="inlineStr">
        <is>
          <t>DF</t>
        </is>
      </c>
      <c r="G167" s="48" t="inlineStr">
        <is>
          <t>Centro-Oeste</t>
        </is>
      </c>
      <c r="H167" s="48" t="inlineStr">
        <is>
          <t>Loja física</t>
        </is>
      </c>
      <c r="I167" s="48" t="inlineStr">
        <is>
          <t>Elisa</t>
        </is>
      </c>
      <c r="J167" s="48" t="inlineStr">
        <is>
          <t>B01</t>
        </is>
      </c>
      <c r="K167" s="48" t="inlineStr">
        <is>
          <t>Café em Grãos 500g</t>
        </is>
      </c>
      <c r="L167" s="48" t="inlineStr">
        <is>
          <t>Café e Bebidas</t>
        </is>
      </c>
      <c r="M167" s="48" t="n">
        <v>3</v>
      </c>
      <c r="N167" s="74" t="n">
        <v>49.9</v>
      </c>
      <c r="O167" s="75" t="n">
        <v>0</v>
      </c>
      <c r="P167" s="74">
        <f>M167*N167*(1-O167)</f>
        <v/>
      </c>
      <c r="Q167" s="74" t="n">
        <v>66</v>
      </c>
      <c r="R167" s="74">
        <f>P167-Q167</f>
        <v/>
      </c>
      <c r="S167" s="48" t="inlineStr">
        <is>
          <t>Boleto</t>
        </is>
      </c>
    </row>
    <row r="168">
      <c r="A168" s="48" t="n">
        <v>1167</v>
      </c>
      <c r="B168" s="73" t="n">
        <v>46168</v>
      </c>
      <c r="C168" s="48" t="inlineStr">
        <is>
          <t>Mai</t>
        </is>
      </c>
      <c r="D168" s="48" t="inlineStr">
        <is>
          <t>Renata Lima</t>
        </is>
      </c>
      <c r="E168" s="48" t="inlineStr">
        <is>
          <t>São Paulo</t>
        </is>
      </c>
      <c r="F168" s="48" t="inlineStr">
        <is>
          <t>SP</t>
        </is>
      </c>
      <c r="G168" s="48" t="inlineStr">
        <is>
          <t>Sudeste</t>
        </is>
      </c>
      <c r="H168" s="48" t="inlineStr">
        <is>
          <t>Instagram</t>
        </is>
      </c>
      <c r="I168" s="48" t="inlineStr">
        <is>
          <t>Diego</t>
        </is>
      </c>
      <c r="J168" s="48" t="inlineStr">
        <is>
          <t>B06</t>
        </is>
      </c>
      <c r="K168" s="48" t="inlineStr">
        <is>
          <t>Agenda 2027</t>
        </is>
      </c>
      <c r="L168" s="48" t="inlineStr">
        <is>
          <t>Papelaria</t>
        </is>
      </c>
      <c r="M168" s="48" t="n">
        <v>1</v>
      </c>
      <c r="N168" s="74" t="n">
        <v>59.9</v>
      </c>
      <c r="O168" s="75" t="n">
        <v>0.1</v>
      </c>
      <c r="P168" s="74">
        <f>M168*N168*(1-O168)</f>
        <v/>
      </c>
      <c r="Q168" s="74" t="n">
        <v>22</v>
      </c>
      <c r="R168" s="74">
        <f>P168-Q168</f>
        <v/>
      </c>
      <c r="S168" s="48" t="inlineStr">
        <is>
          <t>Cartão de crédito</t>
        </is>
      </c>
    </row>
    <row r="169">
      <c r="A169" s="48" t="n">
        <v>1168</v>
      </c>
      <c r="B169" s="73" t="n">
        <v>46168</v>
      </c>
      <c r="C169" s="48" t="inlineStr">
        <is>
          <t>Mai</t>
        </is>
      </c>
      <c r="D169" s="48" t="inlineStr">
        <is>
          <t>Maria Dias</t>
        </is>
      </c>
      <c r="E169" s="48" t="inlineStr">
        <is>
          <t>São Paulo</t>
        </is>
      </c>
      <c r="F169" s="48" t="inlineStr">
        <is>
          <t>SP</t>
        </is>
      </c>
      <c r="G169" s="48" t="inlineStr">
        <is>
          <t>Sudeste</t>
        </is>
      </c>
      <c r="H169" s="48" t="inlineStr">
        <is>
          <t>WhatsApp</t>
        </is>
      </c>
      <c r="I169" s="48" t="inlineStr">
        <is>
          <t>Ana</t>
        </is>
      </c>
      <c r="J169" s="48" t="inlineStr">
        <is>
          <t>B02</t>
        </is>
      </c>
      <c r="K169" s="48" t="inlineStr">
        <is>
          <t>Kit Degustação</t>
        </is>
      </c>
      <c r="L169" s="48" t="inlineStr">
        <is>
          <t>Café e Bebidas</t>
        </is>
      </c>
      <c r="M169" s="48" t="n">
        <v>1</v>
      </c>
      <c r="N169" s="74" t="n">
        <v>89.90000000000001</v>
      </c>
      <c r="O169" s="75" t="n">
        <v>0.15</v>
      </c>
      <c r="P169" s="74">
        <f>M169*N169*(1-O169)</f>
        <v/>
      </c>
      <c r="Q169" s="74" t="n">
        <v>41</v>
      </c>
      <c r="R169" s="74">
        <f>P169-Q169</f>
        <v/>
      </c>
      <c r="S169" s="48" t="inlineStr">
        <is>
          <t>Cartão de crédito</t>
        </is>
      </c>
    </row>
    <row r="170">
      <c r="A170" s="48" t="n">
        <v>1169</v>
      </c>
      <c r="B170" s="73" t="n">
        <v>46169</v>
      </c>
      <c r="C170" s="48" t="inlineStr">
        <is>
          <t>Mai</t>
        </is>
      </c>
      <c r="D170" s="48" t="inlineStr">
        <is>
          <t>Pedro Alves</t>
        </is>
      </c>
      <c r="E170" s="48" t="inlineStr">
        <is>
          <t>Recife</t>
        </is>
      </c>
      <c r="F170" s="48" t="inlineStr">
        <is>
          <t>PE</t>
        </is>
      </c>
      <c r="G170" s="48" t="inlineStr">
        <is>
          <t>Nordeste</t>
        </is>
      </c>
      <c r="H170" s="48" t="inlineStr">
        <is>
          <t>Instagram</t>
        </is>
      </c>
      <c r="I170" s="48" t="inlineStr">
        <is>
          <t>Bruno</t>
        </is>
      </c>
      <c r="J170" s="48" t="inlineStr">
        <is>
          <t>B03</t>
        </is>
      </c>
      <c r="K170" s="48" t="inlineStr">
        <is>
          <t>Caneca Personalizada</t>
        </is>
      </c>
      <c r="L170" s="48" t="inlineStr">
        <is>
          <t>Presentes</t>
        </is>
      </c>
      <c r="M170" s="48" t="n">
        <v>2</v>
      </c>
      <c r="N170" s="74" t="n">
        <v>39.9</v>
      </c>
      <c r="O170" s="75" t="n">
        <v>0</v>
      </c>
      <c r="P170" s="74">
        <f>M170*N170*(1-O170)</f>
        <v/>
      </c>
      <c r="Q170" s="74" t="n">
        <v>29</v>
      </c>
      <c r="R170" s="74">
        <f>P170-Q170</f>
        <v/>
      </c>
      <c r="S170" s="48" t="inlineStr">
        <is>
          <t>Cartão de crédito</t>
        </is>
      </c>
    </row>
    <row r="171">
      <c r="A171" s="48" t="n">
        <v>1170</v>
      </c>
      <c r="B171" s="73" t="n">
        <v>46170</v>
      </c>
      <c r="C171" s="48" t="inlineStr">
        <is>
          <t>Mai</t>
        </is>
      </c>
      <c r="D171" s="48" t="inlineStr">
        <is>
          <t>Carlos Ribeiro</t>
        </is>
      </c>
      <c r="E171" s="48" t="inlineStr">
        <is>
          <t>Porto Alegre</t>
        </is>
      </c>
      <c r="F171" s="48" t="inlineStr">
        <is>
          <t>RS</t>
        </is>
      </c>
      <c r="G171" s="48" t="inlineStr">
        <is>
          <t>Sul</t>
        </is>
      </c>
      <c r="H171" s="48" t="inlineStr">
        <is>
          <t>WhatsApp</t>
        </is>
      </c>
      <c r="I171" s="48" t="inlineStr">
        <is>
          <t>Elisa</t>
        </is>
      </c>
      <c r="J171" s="48" t="inlineStr">
        <is>
          <t>B10</t>
        </is>
      </c>
      <c r="K171" s="48" t="inlineStr">
        <is>
          <t>Consultoria 1h</t>
        </is>
      </c>
      <c r="L171" s="48" t="inlineStr">
        <is>
          <t>Serviços</t>
        </is>
      </c>
      <c r="M171" s="48" t="n">
        <v>1</v>
      </c>
      <c r="N171" s="74" t="n">
        <v>250</v>
      </c>
      <c r="O171" s="75" t="n">
        <v>0</v>
      </c>
      <c r="P171" s="74">
        <f>M171*N171*(1-O171)</f>
        <v/>
      </c>
      <c r="Q171" s="74" t="n">
        <v>60</v>
      </c>
      <c r="R171" s="74">
        <f>P171-Q171</f>
        <v/>
      </c>
      <c r="S171" s="48" t="inlineStr">
        <is>
          <t>Cartão de débito</t>
        </is>
      </c>
    </row>
    <row r="172">
      <c r="A172" s="48" t="n">
        <v>1171</v>
      </c>
      <c r="B172" s="73" t="n">
        <v>46170</v>
      </c>
      <c r="C172" s="48" t="inlineStr">
        <is>
          <t>Mai</t>
        </is>
      </c>
      <c r="D172" s="48" t="inlineStr">
        <is>
          <t>Felipe Lima</t>
        </is>
      </c>
      <c r="E172" s="48" t="inlineStr">
        <is>
          <t>Curitiba</t>
        </is>
      </c>
      <c r="F172" s="48" t="inlineStr">
        <is>
          <t>PR</t>
        </is>
      </c>
      <c r="G172" s="48" t="inlineStr">
        <is>
          <t>Sul</t>
        </is>
      </c>
      <c r="H172" s="48" t="inlineStr">
        <is>
          <t>Site</t>
        </is>
      </c>
      <c r="I172" s="48" t="inlineStr">
        <is>
          <t>Bruno</t>
        </is>
      </c>
      <c r="J172" s="48" t="inlineStr">
        <is>
          <t>B07</t>
        </is>
      </c>
      <c r="K172" s="48" t="inlineStr">
        <is>
          <t>Caderno Artesanal</t>
        </is>
      </c>
      <c r="L172" s="48" t="inlineStr">
        <is>
          <t>Papelaria</t>
        </is>
      </c>
      <c r="M172" s="48" t="n">
        <v>3</v>
      </c>
      <c r="N172" s="74" t="n">
        <v>34.9</v>
      </c>
      <c r="O172" s="75" t="n">
        <v>0</v>
      </c>
      <c r="P172" s="74">
        <f>M172*N172*(1-O172)</f>
        <v/>
      </c>
      <c r="Q172" s="74" t="n">
        <v>36</v>
      </c>
      <c r="R172" s="74">
        <f>P172-Q172</f>
        <v/>
      </c>
      <c r="S172" s="48" t="inlineStr">
        <is>
          <t>Pix</t>
        </is>
      </c>
    </row>
    <row r="173">
      <c r="A173" s="48" t="n">
        <v>1172</v>
      </c>
      <c r="B173" s="73" t="n">
        <v>46171</v>
      </c>
      <c r="C173" s="48" t="inlineStr">
        <is>
          <t>Mai</t>
        </is>
      </c>
      <c r="D173" s="48" t="inlineStr">
        <is>
          <t>Carlos Costa</t>
        </is>
      </c>
      <c r="E173" s="48" t="inlineStr">
        <is>
          <t>Belo Horizonte</t>
        </is>
      </c>
      <c r="F173" s="48" t="inlineStr">
        <is>
          <t>MG</t>
        </is>
      </c>
      <c r="G173" s="48" t="inlineStr">
        <is>
          <t>Sudeste</t>
        </is>
      </c>
      <c r="H173" s="48" t="inlineStr">
        <is>
          <t>Loja física</t>
        </is>
      </c>
      <c r="I173" s="48" t="inlineStr">
        <is>
          <t>Diego</t>
        </is>
      </c>
      <c r="J173" s="48" t="inlineStr">
        <is>
          <t>B01</t>
        </is>
      </c>
      <c r="K173" s="48" t="inlineStr">
        <is>
          <t>Café em Grãos 500g</t>
        </is>
      </c>
      <c r="L173" s="48" t="inlineStr">
        <is>
          <t>Café e Bebidas</t>
        </is>
      </c>
      <c r="M173" s="48" t="n">
        <v>1</v>
      </c>
      <c r="N173" s="74" t="n">
        <v>49.9</v>
      </c>
      <c r="O173" s="75" t="n">
        <v>0</v>
      </c>
      <c r="P173" s="74">
        <f>M173*N173*(1-O173)</f>
        <v/>
      </c>
      <c r="Q173" s="74" t="n">
        <v>22</v>
      </c>
      <c r="R173" s="74">
        <f>P173-Q173</f>
        <v/>
      </c>
      <c r="S173" s="48" t="inlineStr">
        <is>
          <t>Pix</t>
        </is>
      </c>
    </row>
    <row r="174">
      <c r="A174" s="48" t="n">
        <v>1173</v>
      </c>
      <c r="B174" s="73" t="n">
        <v>46172</v>
      </c>
      <c r="C174" s="48" t="inlineStr">
        <is>
          <t>Mai</t>
        </is>
      </c>
      <c r="D174" s="48" t="inlineStr">
        <is>
          <t>Renata Lima</t>
        </is>
      </c>
      <c r="E174" s="48" t="inlineStr">
        <is>
          <t>São Paulo</t>
        </is>
      </c>
      <c r="F174" s="48" t="inlineStr">
        <is>
          <t>SP</t>
        </is>
      </c>
      <c r="G174" s="48" t="inlineStr">
        <is>
          <t>Sudeste</t>
        </is>
      </c>
      <c r="H174" s="48" t="inlineStr">
        <is>
          <t>Site</t>
        </is>
      </c>
      <c r="I174" s="48" t="inlineStr">
        <is>
          <t>Bruno</t>
        </is>
      </c>
      <c r="J174" s="48" t="inlineStr">
        <is>
          <t>B07</t>
        </is>
      </c>
      <c r="K174" s="48" t="inlineStr">
        <is>
          <t>Caderno Artesanal</t>
        </is>
      </c>
      <c r="L174" s="48" t="inlineStr">
        <is>
          <t>Papelaria</t>
        </is>
      </c>
      <c r="M174" s="48" t="n">
        <v>2</v>
      </c>
      <c r="N174" s="74" t="n">
        <v>34.9</v>
      </c>
      <c r="O174" s="75" t="n">
        <v>0.1</v>
      </c>
      <c r="P174" s="74">
        <f>M174*N174*(1-O174)</f>
        <v/>
      </c>
      <c r="Q174" s="74" t="n">
        <v>24</v>
      </c>
      <c r="R174" s="74">
        <f>P174-Q174</f>
        <v/>
      </c>
      <c r="S174" s="48" t="inlineStr">
        <is>
          <t>Pix</t>
        </is>
      </c>
    </row>
    <row r="175">
      <c r="A175" s="48" t="n">
        <v>1174</v>
      </c>
      <c r="B175" s="73" t="n">
        <v>46173</v>
      </c>
      <c r="C175" s="48" t="inlineStr">
        <is>
          <t>Mai</t>
        </is>
      </c>
      <c r="D175" s="48" t="inlineStr">
        <is>
          <t>Thiago Alves</t>
        </is>
      </c>
      <c r="E175" s="48" t="inlineStr">
        <is>
          <t>Recife</t>
        </is>
      </c>
      <c r="F175" s="48" t="inlineStr">
        <is>
          <t>PE</t>
        </is>
      </c>
      <c r="G175" s="48" t="inlineStr">
        <is>
          <t>Nordeste</t>
        </is>
      </c>
      <c r="H175" s="48" t="inlineStr">
        <is>
          <t>Site</t>
        </is>
      </c>
      <c r="I175" s="48" t="inlineStr">
        <is>
          <t>Elisa</t>
        </is>
      </c>
      <c r="J175" s="48" t="inlineStr">
        <is>
          <t>B04</t>
        </is>
      </c>
      <c r="K175" s="48" t="inlineStr">
        <is>
          <t>Cesta de Presente</t>
        </is>
      </c>
      <c r="L175" s="48" t="inlineStr">
        <is>
          <t>Presentes</t>
        </is>
      </c>
      <c r="M175" s="48" t="n">
        <v>5</v>
      </c>
      <c r="N175" s="74" t="n">
        <v>159</v>
      </c>
      <c r="O175" s="75" t="n">
        <v>0</v>
      </c>
      <c r="P175" s="74">
        <f>M175*N175*(1-O175)</f>
        <v/>
      </c>
      <c r="Q175" s="74" t="n">
        <v>410</v>
      </c>
      <c r="R175" s="74">
        <f>P175-Q175</f>
        <v/>
      </c>
      <c r="S175" s="48" t="inlineStr">
        <is>
          <t>Pix</t>
        </is>
      </c>
    </row>
    <row r="176">
      <c r="A176" s="48" t="n">
        <v>1175</v>
      </c>
      <c r="B176" s="73" t="n">
        <v>46173</v>
      </c>
      <c r="C176" s="48" t="inlineStr">
        <is>
          <t>Mai</t>
        </is>
      </c>
      <c r="D176" s="48" t="inlineStr">
        <is>
          <t>Thiago Alves</t>
        </is>
      </c>
      <c r="E176" s="48" t="inlineStr">
        <is>
          <t>Recife</t>
        </is>
      </c>
      <c r="F176" s="48" t="inlineStr">
        <is>
          <t>PE</t>
        </is>
      </c>
      <c r="G176" s="48" t="inlineStr">
        <is>
          <t>Nordeste</t>
        </is>
      </c>
      <c r="H176" s="48" t="inlineStr">
        <is>
          <t>WhatsApp</t>
        </is>
      </c>
      <c r="I176" s="48" t="inlineStr">
        <is>
          <t>Ana</t>
        </is>
      </c>
      <c r="J176" s="48" t="inlineStr">
        <is>
          <t>B01</t>
        </is>
      </c>
      <c r="K176" s="48" t="inlineStr">
        <is>
          <t>Café em Grãos 500g</t>
        </is>
      </c>
      <c r="L176" s="48" t="inlineStr">
        <is>
          <t>Café e Bebidas</t>
        </is>
      </c>
      <c r="M176" s="48" t="n">
        <v>2</v>
      </c>
      <c r="N176" s="74" t="n">
        <v>49.9</v>
      </c>
      <c r="O176" s="75" t="n">
        <v>0</v>
      </c>
      <c r="P176" s="74">
        <f>M176*N176*(1-O176)</f>
        <v/>
      </c>
      <c r="Q176" s="74" t="n">
        <v>44</v>
      </c>
      <c r="R176" s="74">
        <f>P176-Q176</f>
        <v/>
      </c>
      <c r="S176" s="48" t="inlineStr">
        <is>
          <t>Pix</t>
        </is>
      </c>
    </row>
    <row r="177">
      <c r="A177" s="48" t="n">
        <v>1176</v>
      </c>
      <c r="B177" s="73" t="n">
        <v>46174</v>
      </c>
      <c r="C177" s="48" t="inlineStr">
        <is>
          <t>Jun</t>
        </is>
      </c>
      <c r="D177" s="48" t="inlineStr">
        <is>
          <t>Juliana Silva</t>
        </is>
      </c>
      <c r="E177" s="48" t="inlineStr">
        <is>
          <t>São Paulo</t>
        </is>
      </c>
      <c r="F177" s="48" t="inlineStr">
        <is>
          <t>SP</t>
        </is>
      </c>
      <c r="G177" s="48" t="inlineStr">
        <is>
          <t>Sudeste</t>
        </is>
      </c>
      <c r="H177" s="48" t="inlineStr">
        <is>
          <t>Loja física</t>
        </is>
      </c>
      <c r="I177" s="48" t="inlineStr">
        <is>
          <t>Diego</t>
        </is>
      </c>
      <c r="J177" s="48" t="inlineStr">
        <is>
          <t>B11</t>
        </is>
      </c>
      <c r="K177" s="48" t="inlineStr">
        <is>
          <t>Instalação de Sistema</t>
        </is>
      </c>
      <c r="L177" s="48" t="inlineStr">
        <is>
          <t>Serviços</t>
        </is>
      </c>
      <c r="M177" s="48" t="n">
        <v>1</v>
      </c>
      <c r="N177" s="74" t="n">
        <v>480</v>
      </c>
      <c r="O177" s="75" t="n">
        <v>0</v>
      </c>
      <c r="P177" s="74">
        <f>M177*N177*(1-O177)</f>
        <v/>
      </c>
      <c r="Q177" s="74" t="n">
        <v>150</v>
      </c>
      <c r="R177" s="74">
        <f>P177-Q177</f>
        <v/>
      </c>
      <c r="S177" s="48" t="inlineStr">
        <is>
          <t>Cartão de débito</t>
        </is>
      </c>
    </row>
    <row r="178">
      <c r="A178" s="48" t="n">
        <v>1177</v>
      </c>
      <c r="B178" s="73" t="n">
        <v>46174</v>
      </c>
      <c r="C178" s="48" t="inlineStr">
        <is>
          <t>Jun</t>
        </is>
      </c>
      <c r="D178" s="48" t="inlineStr">
        <is>
          <t>Renata Rocha</t>
        </is>
      </c>
      <c r="E178" s="48" t="inlineStr">
        <is>
          <t>Belo Horizonte</t>
        </is>
      </c>
      <c r="F178" s="48" t="inlineStr">
        <is>
          <t>MG</t>
        </is>
      </c>
      <c r="G178" s="48" t="inlineStr">
        <is>
          <t>Sudeste</t>
        </is>
      </c>
      <c r="H178" s="48" t="inlineStr">
        <is>
          <t>WhatsApp</t>
        </is>
      </c>
      <c r="I178" s="48" t="inlineStr">
        <is>
          <t>Bruno</t>
        </is>
      </c>
      <c r="J178" s="48" t="inlineStr">
        <is>
          <t>B08</t>
        </is>
      </c>
      <c r="K178" s="48" t="inlineStr">
        <is>
          <t>Camiseta Logo</t>
        </is>
      </c>
      <c r="L178" s="48" t="inlineStr">
        <is>
          <t>Vestuário</t>
        </is>
      </c>
      <c r="M178" s="48" t="n">
        <v>3</v>
      </c>
      <c r="N178" s="74" t="n">
        <v>49.9</v>
      </c>
      <c r="O178" s="75" t="n">
        <v>0</v>
      </c>
      <c r="P178" s="74">
        <f>M178*N178*(1-O178)</f>
        <v/>
      </c>
      <c r="Q178" s="74" t="n">
        <v>57</v>
      </c>
      <c r="R178" s="74">
        <f>P178-Q178</f>
        <v/>
      </c>
      <c r="S178" s="48" t="inlineStr">
        <is>
          <t>Pix</t>
        </is>
      </c>
    </row>
    <row r="179">
      <c r="A179" s="48" t="n">
        <v>1178</v>
      </c>
      <c r="B179" s="73" t="n">
        <v>46174</v>
      </c>
      <c r="C179" s="48" t="inlineStr">
        <is>
          <t>Jun</t>
        </is>
      </c>
      <c r="D179" s="48" t="inlineStr">
        <is>
          <t>Aline Lima</t>
        </is>
      </c>
      <c r="E179" s="48" t="inlineStr">
        <is>
          <t>Fortaleza</t>
        </is>
      </c>
      <c r="F179" s="48" t="inlineStr">
        <is>
          <t>CE</t>
        </is>
      </c>
      <c r="G179" s="48" t="inlineStr">
        <is>
          <t>Nordeste</t>
        </is>
      </c>
      <c r="H179" s="48" t="inlineStr">
        <is>
          <t>WhatsApp</t>
        </is>
      </c>
      <c r="I179" s="48" t="inlineStr">
        <is>
          <t>Ana</t>
        </is>
      </c>
      <c r="J179" s="48" t="inlineStr">
        <is>
          <t>B05</t>
        </is>
      </c>
      <c r="K179" s="48" t="inlineStr">
        <is>
          <t>Garrafa Térmica</t>
        </is>
      </c>
      <c r="L179" s="48" t="inlineStr">
        <is>
          <t>Presentes</t>
        </is>
      </c>
      <c r="M179" s="48" t="n">
        <v>4</v>
      </c>
      <c r="N179" s="74" t="n">
        <v>79.90000000000001</v>
      </c>
      <c r="O179" s="75" t="n">
        <v>0</v>
      </c>
      <c r="P179" s="74">
        <f>M179*N179*(1-O179)</f>
        <v/>
      </c>
      <c r="Q179" s="74" t="n">
        <v>132</v>
      </c>
      <c r="R179" s="74">
        <f>P179-Q179</f>
        <v/>
      </c>
      <c r="S179" s="48" t="inlineStr">
        <is>
          <t>Boleto</t>
        </is>
      </c>
    </row>
    <row r="180">
      <c r="A180" s="48" t="n">
        <v>1179</v>
      </c>
      <c r="B180" s="73" t="n">
        <v>46176</v>
      </c>
      <c r="C180" s="48" t="inlineStr">
        <is>
          <t>Jun</t>
        </is>
      </c>
      <c r="D180" s="48" t="inlineStr">
        <is>
          <t>Felipe Lima</t>
        </is>
      </c>
      <c r="E180" s="48" t="inlineStr">
        <is>
          <t>Curitiba</t>
        </is>
      </c>
      <c r="F180" s="48" t="inlineStr">
        <is>
          <t>PR</t>
        </is>
      </c>
      <c r="G180" s="48" t="inlineStr">
        <is>
          <t>Sul</t>
        </is>
      </c>
      <c r="H180" s="48" t="inlineStr">
        <is>
          <t>WhatsApp</t>
        </is>
      </c>
      <c r="I180" s="48" t="inlineStr">
        <is>
          <t>Bruno</t>
        </is>
      </c>
      <c r="J180" s="48" t="inlineStr">
        <is>
          <t>B05</t>
        </is>
      </c>
      <c r="K180" s="48" t="inlineStr">
        <is>
          <t>Garrafa Térmica</t>
        </is>
      </c>
      <c r="L180" s="48" t="inlineStr">
        <is>
          <t>Presentes</t>
        </is>
      </c>
      <c r="M180" s="48" t="n">
        <v>2</v>
      </c>
      <c r="N180" s="74" t="n">
        <v>79.90000000000001</v>
      </c>
      <c r="O180" s="75" t="n">
        <v>0</v>
      </c>
      <c r="P180" s="74">
        <f>M180*N180*(1-O180)</f>
        <v/>
      </c>
      <c r="Q180" s="74" t="n">
        <v>66</v>
      </c>
      <c r="R180" s="74">
        <f>P180-Q180</f>
        <v/>
      </c>
      <c r="S180" s="48" t="inlineStr">
        <is>
          <t>Boleto</t>
        </is>
      </c>
    </row>
    <row r="181">
      <c r="A181" s="48" t="n">
        <v>1180</v>
      </c>
      <c r="B181" s="73" t="n">
        <v>46177</v>
      </c>
      <c r="C181" s="48" t="inlineStr">
        <is>
          <t>Jun</t>
        </is>
      </c>
      <c r="D181" s="48" t="inlineStr">
        <is>
          <t>Renata Lima</t>
        </is>
      </c>
      <c r="E181" s="48" t="inlineStr">
        <is>
          <t>São Paulo</t>
        </is>
      </c>
      <c r="F181" s="48" t="inlineStr">
        <is>
          <t>SP</t>
        </is>
      </c>
      <c r="G181" s="48" t="inlineStr">
        <is>
          <t>Sudeste</t>
        </is>
      </c>
      <c r="H181" s="48" t="inlineStr">
        <is>
          <t>Site</t>
        </is>
      </c>
      <c r="I181" s="48" t="inlineStr">
        <is>
          <t>Ana</t>
        </is>
      </c>
      <c r="J181" s="48" t="inlineStr">
        <is>
          <t>B02</t>
        </is>
      </c>
      <c r="K181" s="48" t="inlineStr">
        <is>
          <t>Kit Degustação</t>
        </is>
      </c>
      <c r="L181" s="48" t="inlineStr">
        <is>
          <t>Café e Bebidas</t>
        </is>
      </c>
      <c r="M181" s="48" t="n">
        <v>2</v>
      </c>
      <c r="N181" s="74" t="n">
        <v>89.90000000000001</v>
      </c>
      <c r="O181" s="75" t="n">
        <v>0</v>
      </c>
      <c r="P181" s="74">
        <f>M181*N181*(1-O181)</f>
        <v/>
      </c>
      <c r="Q181" s="74" t="n">
        <v>82</v>
      </c>
      <c r="R181" s="74">
        <f>P181-Q181</f>
        <v/>
      </c>
      <c r="S181" s="48" t="inlineStr">
        <is>
          <t>Pix</t>
        </is>
      </c>
    </row>
    <row r="182">
      <c r="A182" s="48" t="n">
        <v>1181</v>
      </c>
      <c r="B182" s="73" t="n">
        <v>46178</v>
      </c>
      <c r="C182" s="48" t="inlineStr">
        <is>
          <t>Jun</t>
        </is>
      </c>
      <c r="D182" s="48" t="inlineStr">
        <is>
          <t>Bruno Dias</t>
        </is>
      </c>
      <c r="E182" s="48" t="inlineStr">
        <is>
          <t>Belo Horizonte</t>
        </is>
      </c>
      <c r="F182" s="48" t="inlineStr">
        <is>
          <t>MG</t>
        </is>
      </c>
      <c r="G182" s="48" t="inlineStr">
        <is>
          <t>Sudeste</t>
        </is>
      </c>
      <c r="H182" s="48" t="inlineStr">
        <is>
          <t>Loja física</t>
        </is>
      </c>
      <c r="I182" s="48" t="inlineStr">
        <is>
          <t>Diego</t>
        </is>
      </c>
      <c r="J182" s="48" t="inlineStr">
        <is>
          <t>B01</t>
        </is>
      </c>
      <c r="K182" s="48" t="inlineStr">
        <is>
          <t>Café em Grãos 500g</t>
        </is>
      </c>
      <c r="L182" s="48" t="inlineStr">
        <is>
          <t>Café e Bebidas</t>
        </is>
      </c>
      <c r="M182" s="48" t="n">
        <v>2</v>
      </c>
      <c r="N182" s="74" t="n">
        <v>49.9</v>
      </c>
      <c r="O182" s="75" t="n">
        <v>0.1</v>
      </c>
      <c r="P182" s="74">
        <f>M182*N182*(1-O182)</f>
        <v/>
      </c>
      <c r="Q182" s="74" t="n">
        <v>44</v>
      </c>
      <c r="R182" s="74">
        <f>P182-Q182</f>
        <v/>
      </c>
      <c r="S182" s="48" t="inlineStr">
        <is>
          <t>Pix</t>
        </is>
      </c>
    </row>
    <row r="183">
      <c r="A183" s="48" t="n">
        <v>1182</v>
      </c>
      <c r="B183" s="73" t="n">
        <v>46178</v>
      </c>
      <c r="C183" s="48" t="inlineStr">
        <is>
          <t>Jun</t>
        </is>
      </c>
      <c r="D183" s="48" t="inlineStr">
        <is>
          <t>Renata Lima</t>
        </is>
      </c>
      <c r="E183" s="48" t="inlineStr">
        <is>
          <t>São Paulo</t>
        </is>
      </c>
      <c r="F183" s="48" t="inlineStr">
        <is>
          <t>SP</t>
        </is>
      </c>
      <c r="G183" s="48" t="inlineStr">
        <is>
          <t>Sudeste</t>
        </is>
      </c>
      <c r="H183" s="48" t="inlineStr">
        <is>
          <t>Loja física</t>
        </is>
      </c>
      <c r="I183" s="48" t="inlineStr">
        <is>
          <t>Elisa</t>
        </is>
      </c>
      <c r="J183" s="48" t="inlineStr">
        <is>
          <t>B01</t>
        </is>
      </c>
      <c r="K183" s="48" t="inlineStr">
        <is>
          <t>Café em Grãos 500g</t>
        </is>
      </c>
      <c r="L183" s="48" t="inlineStr">
        <is>
          <t>Café e Bebidas</t>
        </is>
      </c>
      <c r="M183" s="48" t="n">
        <v>6</v>
      </c>
      <c r="N183" s="74" t="n">
        <v>49.9</v>
      </c>
      <c r="O183" s="75" t="n">
        <v>0</v>
      </c>
      <c r="P183" s="74">
        <f>M183*N183*(1-O183)</f>
        <v/>
      </c>
      <c r="Q183" s="74" t="n">
        <v>132</v>
      </c>
      <c r="R183" s="74">
        <f>P183-Q183</f>
        <v/>
      </c>
      <c r="S183" s="48" t="inlineStr">
        <is>
          <t>Cartão de débito</t>
        </is>
      </c>
    </row>
    <row r="184">
      <c r="A184" s="48" t="n">
        <v>1183</v>
      </c>
      <c r="B184" s="73" t="n">
        <v>46179</v>
      </c>
      <c r="C184" s="48" t="inlineStr">
        <is>
          <t>Jun</t>
        </is>
      </c>
      <c r="D184" s="48" t="inlineStr">
        <is>
          <t>Diego Alves</t>
        </is>
      </c>
      <c r="E184" s="48" t="inlineStr">
        <is>
          <t>Rio de Janeiro</t>
        </is>
      </c>
      <c r="F184" s="48" t="inlineStr">
        <is>
          <t>RJ</t>
        </is>
      </c>
      <c r="G184" s="48" t="inlineStr">
        <is>
          <t>Sudeste</t>
        </is>
      </c>
      <c r="H184" s="48" t="inlineStr">
        <is>
          <t>WhatsApp</t>
        </is>
      </c>
      <c r="I184" s="48" t="inlineStr">
        <is>
          <t>Elisa</t>
        </is>
      </c>
      <c r="J184" s="48" t="inlineStr">
        <is>
          <t>B03</t>
        </is>
      </c>
      <c r="K184" s="48" t="inlineStr">
        <is>
          <t>Caneca Personalizada</t>
        </is>
      </c>
      <c r="L184" s="48" t="inlineStr">
        <is>
          <t>Presentes</t>
        </is>
      </c>
      <c r="M184" s="48" t="n">
        <v>1</v>
      </c>
      <c r="N184" s="74" t="n">
        <v>39.9</v>
      </c>
      <c r="O184" s="75" t="n">
        <v>0.05</v>
      </c>
      <c r="P184" s="74">
        <f>M184*N184*(1-O184)</f>
        <v/>
      </c>
      <c r="Q184" s="74" t="n">
        <v>14.5</v>
      </c>
      <c r="R184" s="74">
        <f>P184-Q184</f>
        <v/>
      </c>
      <c r="S184" s="48" t="inlineStr">
        <is>
          <t>Pix</t>
        </is>
      </c>
    </row>
    <row r="185">
      <c r="A185" s="48" t="n">
        <v>1184</v>
      </c>
      <c r="B185" s="73" t="n">
        <v>46180</v>
      </c>
      <c r="C185" s="48" t="inlineStr">
        <is>
          <t>Jun</t>
        </is>
      </c>
      <c r="D185" s="48" t="inlineStr">
        <is>
          <t>Ana Pereira</t>
        </is>
      </c>
      <c r="E185" s="48" t="inlineStr">
        <is>
          <t>Brasília</t>
        </is>
      </c>
      <c r="F185" s="48" t="inlineStr">
        <is>
          <t>DF</t>
        </is>
      </c>
      <c r="G185" s="48" t="inlineStr">
        <is>
          <t>Centro-Oeste</t>
        </is>
      </c>
      <c r="H185" s="48" t="inlineStr">
        <is>
          <t>Instagram</t>
        </is>
      </c>
      <c r="I185" s="48" t="inlineStr">
        <is>
          <t>Carla</t>
        </is>
      </c>
      <c r="J185" s="48" t="inlineStr">
        <is>
          <t>B01</t>
        </is>
      </c>
      <c r="K185" s="48" t="inlineStr">
        <is>
          <t>Café em Grãos 500g</t>
        </is>
      </c>
      <c r="L185" s="48" t="inlineStr">
        <is>
          <t>Café e Bebidas</t>
        </is>
      </c>
      <c r="M185" s="48" t="n">
        <v>2</v>
      </c>
      <c r="N185" s="74" t="n">
        <v>49.9</v>
      </c>
      <c r="O185" s="75" t="n">
        <v>0</v>
      </c>
      <c r="P185" s="74">
        <f>M185*N185*(1-O185)</f>
        <v/>
      </c>
      <c r="Q185" s="74" t="n">
        <v>44</v>
      </c>
      <c r="R185" s="74">
        <f>P185-Q185</f>
        <v/>
      </c>
      <c r="S185" s="48" t="inlineStr">
        <is>
          <t>Pix</t>
        </is>
      </c>
    </row>
    <row r="186">
      <c r="A186" s="48" t="n">
        <v>1185</v>
      </c>
      <c r="B186" s="73" t="n">
        <v>46181</v>
      </c>
      <c r="C186" s="48" t="inlineStr">
        <is>
          <t>Jun</t>
        </is>
      </c>
      <c r="D186" s="48" t="inlineStr">
        <is>
          <t>Patrícia Oliveira</t>
        </is>
      </c>
      <c r="E186" s="48" t="inlineStr">
        <is>
          <t>Brasília</t>
        </is>
      </c>
      <c r="F186" s="48" t="inlineStr">
        <is>
          <t>DF</t>
        </is>
      </c>
      <c r="G186" s="48" t="inlineStr">
        <is>
          <t>Centro-Oeste</t>
        </is>
      </c>
      <c r="H186" s="48" t="inlineStr">
        <is>
          <t>Instagram</t>
        </is>
      </c>
      <c r="I186" s="48" t="inlineStr">
        <is>
          <t>Ana</t>
        </is>
      </c>
      <c r="J186" s="48" t="inlineStr">
        <is>
          <t>B07</t>
        </is>
      </c>
      <c r="K186" s="48" t="inlineStr">
        <is>
          <t>Caderno Artesanal</t>
        </is>
      </c>
      <c r="L186" s="48" t="inlineStr">
        <is>
          <t>Papelaria</t>
        </is>
      </c>
      <c r="M186" s="48" t="n">
        <v>3</v>
      </c>
      <c r="N186" s="74" t="n">
        <v>34.9</v>
      </c>
      <c r="O186" s="75" t="n">
        <v>0.05</v>
      </c>
      <c r="P186" s="74">
        <f>M186*N186*(1-O186)</f>
        <v/>
      </c>
      <c r="Q186" s="74" t="n">
        <v>36</v>
      </c>
      <c r="R186" s="74">
        <f>P186-Q186</f>
        <v/>
      </c>
      <c r="S186" s="48" t="inlineStr">
        <is>
          <t>Cartão de crédito</t>
        </is>
      </c>
    </row>
    <row r="187">
      <c r="A187" s="48" t="n">
        <v>1186</v>
      </c>
      <c r="B187" s="73" t="n">
        <v>46181</v>
      </c>
      <c r="C187" s="48" t="inlineStr">
        <is>
          <t>Jun</t>
        </is>
      </c>
      <c r="D187" s="48" t="inlineStr">
        <is>
          <t>Bruno Martins</t>
        </is>
      </c>
      <c r="E187" s="48" t="inlineStr">
        <is>
          <t>Rio de Janeiro</t>
        </is>
      </c>
      <c r="F187" s="48" t="inlineStr">
        <is>
          <t>RJ</t>
        </is>
      </c>
      <c r="G187" s="48" t="inlineStr">
        <is>
          <t>Sudeste</t>
        </is>
      </c>
      <c r="H187" s="48" t="inlineStr">
        <is>
          <t>Site</t>
        </is>
      </c>
      <c r="I187" s="48" t="inlineStr">
        <is>
          <t>Bruno</t>
        </is>
      </c>
      <c r="J187" s="48" t="inlineStr">
        <is>
          <t>B01</t>
        </is>
      </c>
      <c r="K187" s="48" t="inlineStr">
        <is>
          <t>Café em Grãos 500g</t>
        </is>
      </c>
      <c r="L187" s="48" t="inlineStr">
        <is>
          <t>Café e Bebidas</t>
        </is>
      </c>
      <c r="M187" s="48" t="n">
        <v>1</v>
      </c>
      <c r="N187" s="74" t="n">
        <v>49.9</v>
      </c>
      <c r="O187" s="75" t="n">
        <v>0.05</v>
      </c>
      <c r="P187" s="74">
        <f>M187*N187*(1-O187)</f>
        <v/>
      </c>
      <c r="Q187" s="74" t="n">
        <v>22</v>
      </c>
      <c r="R187" s="74">
        <f>P187-Q187</f>
        <v/>
      </c>
      <c r="S187" s="48" t="inlineStr">
        <is>
          <t>Cartão de crédito</t>
        </is>
      </c>
    </row>
    <row r="188">
      <c r="A188" s="48" t="n">
        <v>1187</v>
      </c>
      <c r="B188" s="73" t="n">
        <v>46182</v>
      </c>
      <c r="C188" s="48" t="inlineStr">
        <is>
          <t>Jun</t>
        </is>
      </c>
      <c r="D188" s="48" t="inlineStr">
        <is>
          <t>Aline Lima</t>
        </is>
      </c>
      <c r="E188" s="48" t="inlineStr">
        <is>
          <t>Fortaleza</t>
        </is>
      </c>
      <c r="F188" s="48" t="inlineStr">
        <is>
          <t>CE</t>
        </is>
      </c>
      <c r="G188" s="48" t="inlineStr">
        <is>
          <t>Nordeste</t>
        </is>
      </c>
      <c r="H188" s="48" t="inlineStr">
        <is>
          <t>Loja física</t>
        </is>
      </c>
      <c r="I188" s="48" t="inlineStr">
        <is>
          <t>Ana</t>
        </is>
      </c>
      <c r="J188" s="48" t="inlineStr">
        <is>
          <t>B01</t>
        </is>
      </c>
      <c r="K188" s="48" t="inlineStr">
        <is>
          <t>Café em Grãos 500g</t>
        </is>
      </c>
      <c r="L188" s="48" t="inlineStr">
        <is>
          <t>Café e Bebidas</t>
        </is>
      </c>
      <c r="M188" s="48" t="n">
        <v>3</v>
      </c>
      <c r="N188" s="74" t="n">
        <v>49.9</v>
      </c>
      <c r="O188" s="75" t="n">
        <v>0</v>
      </c>
      <c r="P188" s="74">
        <f>M188*N188*(1-O188)</f>
        <v/>
      </c>
      <c r="Q188" s="74" t="n">
        <v>66</v>
      </c>
      <c r="R188" s="74">
        <f>P188-Q188</f>
        <v/>
      </c>
      <c r="S188" s="48" t="inlineStr">
        <is>
          <t>Cartão de crédito</t>
        </is>
      </c>
    </row>
    <row r="189">
      <c r="A189" s="48" t="n">
        <v>1188</v>
      </c>
      <c r="B189" s="73" t="n">
        <v>46182</v>
      </c>
      <c r="C189" s="48" t="inlineStr">
        <is>
          <t>Jun</t>
        </is>
      </c>
      <c r="D189" s="48" t="inlineStr">
        <is>
          <t>Aline Ribeiro</t>
        </is>
      </c>
      <c r="E189" s="48" t="inlineStr">
        <is>
          <t>Belo Horizonte</t>
        </is>
      </c>
      <c r="F189" s="48" t="inlineStr">
        <is>
          <t>MG</t>
        </is>
      </c>
      <c r="G189" s="48" t="inlineStr">
        <is>
          <t>Sudeste</t>
        </is>
      </c>
      <c r="H189" s="48" t="inlineStr">
        <is>
          <t>WhatsApp</t>
        </is>
      </c>
      <c r="I189" s="48" t="inlineStr">
        <is>
          <t>Carla</t>
        </is>
      </c>
      <c r="J189" s="48" t="inlineStr">
        <is>
          <t>B05</t>
        </is>
      </c>
      <c r="K189" s="48" t="inlineStr">
        <is>
          <t>Garrafa Térmica</t>
        </is>
      </c>
      <c r="L189" s="48" t="inlineStr">
        <is>
          <t>Presentes</t>
        </is>
      </c>
      <c r="M189" s="48" t="n">
        <v>1</v>
      </c>
      <c r="N189" s="74" t="n">
        <v>79.90000000000001</v>
      </c>
      <c r="O189" s="75" t="n">
        <v>0</v>
      </c>
      <c r="P189" s="74">
        <f>M189*N189*(1-O189)</f>
        <v/>
      </c>
      <c r="Q189" s="74" t="n">
        <v>33</v>
      </c>
      <c r="R189" s="74">
        <f>P189-Q189</f>
        <v/>
      </c>
      <c r="S189" s="48" t="inlineStr">
        <is>
          <t>Pix</t>
        </is>
      </c>
    </row>
    <row r="190">
      <c r="A190" s="48" t="n">
        <v>1189</v>
      </c>
      <c r="B190" s="73" t="n">
        <v>46182</v>
      </c>
      <c r="C190" s="48" t="inlineStr">
        <is>
          <t>Jun</t>
        </is>
      </c>
      <c r="D190" s="48" t="inlineStr">
        <is>
          <t>Aline Ribeiro</t>
        </is>
      </c>
      <c r="E190" s="48" t="inlineStr">
        <is>
          <t>Belo Horizonte</t>
        </is>
      </c>
      <c r="F190" s="48" t="inlineStr">
        <is>
          <t>MG</t>
        </is>
      </c>
      <c r="G190" s="48" t="inlineStr">
        <is>
          <t>Sudeste</t>
        </is>
      </c>
      <c r="H190" s="48" t="inlineStr">
        <is>
          <t>Instagram</t>
        </is>
      </c>
      <c r="I190" s="48" t="inlineStr">
        <is>
          <t>Bruno</t>
        </is>
      </c>
      <c r="J190" s="48" t="inlineStr">
        <is>
          <t>B03</t>
        </is>
      </c>
      <c r="K190" s="48" t="inlineStr">
        <is>
          <t>Caneca Personalizada</t>
        </is>
      </c>
      <c r="L190" s="48" t="inlineStr">
        <is>
          <t>Presentes</t>
        </is>
      </c>
      <c r="M190" s="48" t="n">
        <v>2</v>
      </c>
      <c r="N190" s="74" t="n">
        <v>39.9</v>
      </c>
      <c r="O190" s="75" t="n">
        <v>0</v>
      </c>
      <c r="P190" s="74">
        <f>M190*N190*(1-O190)</f>
        <v/>
      </c>
      <c r="Q190" s="74" t="n">
        <v>29</v>
      </c>
      <c r="R190" s="74">
        <f>P190-Q190</f>
        <v/>
      </c>
      <c r="S190" s="48" t="inlineStr">
        <is>
          <t>Pix</t>
        </is>
      </c>
    </row>
    <row r="191">
      <c r="A191" s="48" t="n">
        <v>1190</v>
      </c>
      <c r="B191" s="73" t="n">
        <v>46184</v>
      </c>
      <c r="C191" s="48" t="inlineStr">
        <is>
          <t>Jun</t>
        </is>
      </c>
      <c r="D191" s="48" t="inlineStr">
        <is>
          <t>Gustavo Costa</t>
        </is>
      </c>
      <c r="E191" s="48" t="inlineStr">
        <is>
          <t>Belo Horizonte</t>
        </is>
      </c>
      <c r="F191" s="48" t="inlineStr">
        <is>
          <t>MG</t>
        </is>
      </c>
      <c r="G191" s="48" t="inlineStr">
        <is>
          <t>Sudeste</t>
        </is>
      </c>
      <c r="H191" s="48" t="inlineStr">
        <is>
          <t>Loja física</t>
        </is>
      </c>
      <c r="I191" s="48" t="inlineStr">
        <is>
          <t>Ana</t>
        </is>
      </c>
      <c r="J191" s="48" t="inlineStr">
        <is>
          <t>B08</t>
        </is>
      </c>
      <c r="K191" s="48" t="inlineStr">
        <is>
          <t>Camiseta Logo</t>
        </is>
      </c>
      <c r="L191" s="48" t="inlineStr">
        <is>
          <t>Vestuário</t>
        </is>
      </c>
      <c r="M191" s="48" t="n">
        <v>10</v>
      </c>
      <c r="N191" s="74" t="n">
        <v>49.9</v>
      </c>
      <c r="O191" s="75" t="n">
        <v>0</v>
      </c>
      <c r="P191" s="74">
        <f>M191*N191*(1-O191)</f>
        <v/>
      </c>
      <c r="Q191" s="74" t="n">
        <v>190</v>
      </c>
      <c r="R191" s="74">
        <f>P191-Q191</f>
        <v/>
      </c>
      <c r="S191" s="48" t="inlineStr">
        <is>
          <t>Pix</t>
        </is>
      </c>
    </row>
    <row r="192">
      <c r="A192" s="48" t="n">
        <v>1191</v>
      </c>
      <c r="B192" s="73" t="n">
        <v>46184</v>
      </c>
      <c r="C192" s="48" t="inlineStr">
        <is>
          <t>Jun</t>
        </is>
      </c>
      <c r="D192" s="48" t="inlineStr">
        <is>
          <t>Renata Lima</t>
        </is>
      </c>
      <c r="E192" s="48" t="inlineStr">
        <is>
          <t>São Paulo</t>
        </is>
      </c>
      <c r="F192" s="48" t="inlineStr">
        <is>
          <t>SP</t>
        </is>
      </c>
      <c r="G192" s="48" t="inlineStr">
        <is>
          <t>Sudeste</t>
        </is>
      </c>
      <c r="H192" s="48" t="inlineStr">
        <is>
          <t>WhatsApp</t>
        </is>
      </c>
      <c r="I192" s="48" t="inlineStr">
        <is>
          <t>Carla</t>
        </is>
      </c>
      <c r="J192" s="48" t="inlineStr">
        <is>
          <t>B10</t>
        </is>
      </c>
      <c r="K192" s="48" t="inlineStr">
        <is>
          <t>Consultoria 1h</t>
        </is>
      </c>
      <c r="L192" s="48" t="inlineStr">
        <is>
          <t>Serviços</t>
        </is>
      </c>
      <c r="M192" s="48" t="n">
        <v>1</v>
      </c>
      <c r="N192" s="74" t="n">
        <v>250</v>
      </c>
      <c r="O192" s="75" t="n">
        <v>0</v>
      </c>
      <c r="P192" s="74">
        <f>M192*N192*(1-O192)</f>
        <v/>
      </c>
      <c r="Q192" s="74" t="n">
        <v>60</v>
      </c>
      <c r="R192" s="74">
        <f>P192-Q192</f>
        <v/>
      </c>
      <c r="S192" s="48" t="inlineStr">
        <is>
          <t>Pix</t>
        </is>
      </c>
    </row>
    <row r="193">
      <c r="A193" s="48" t="n">
        <v>1192</v>
      </c>
      <c r="B193" s="73" t="n">
        <v>46185</v>
      </c>
      <c r="C193" s="48" t="inlineStr">
        <is>
          <t>Jun</t>
        </is>
      </c>
      <c r="D193" s="48" t="inlineStr">
        <is>
          <t>Patrícia Oliveira</t>
        </is>
      </c>
      <c r="E193" s="48" t="inlineStr">
        <is>
          <t>Brasília</t>
        </is>
      </c>
      <c r="F193" s="48" t="inlineStr">
        <is>
          <t>DF</t>
        </is>
      </c>
      <c r="G193" s="48" t="inlineStr">
        <is>
          <t>Centro-Oeste</t>
        </is>
      </c>
      <c r="H193" s="48" t="inlineStr">
        <is>
          <t>Instagram</t>
        </is>
      </c>
      <c r="I193" s="48" t="inlineStr">
        <is>
          <t>Elisa</t>
        </is>
      </c>
      <c r="J193" s="48" t="inlineStr">
        <is>
          <t>B12</t>
        </is>
      </c>
      <c r="K193" s="48" t="inlineStr">
        <is>
          <t>Manutenção Mensal</t>
        </is>
      </c>
      <c r="L193" s="48" t="inlineStr">
        <is>
          <t>Serviços</t>
        </is>
      </c>
      <c r="M193" s="48" t="n">
        <v>1</v>
      </c>
      <c r="N193" s="74" t="n">
        <v>350</v>
      </c>
      <c r="O193" s="75" t="n">
        <v>0.05</v>
      </c>
      <c r="P193" s="74">
        <f>M193*N193*(1-O193)</f>
        <v/>
      </c>
      <c r="Q193" s="74" t="n">
        <v>95</v>
      </c>
      <c r="R193" s="74">
        <f>P193-Q193</f>
        <v/>
      </c>
      <c r="S193" s="48" t="inlineStr">
        <is>
          <t>Cartão de crédito</t>
        </is>
      </c>
    </row>
    <row r="194">
      <c r="A194" s="48" t="n">
        <v>1193</v>
      </c>
      <c r="B194" s="73" t="n">
        <v>46186</v>
      </c>
      <c r="C194" s="48" t="inlineStr">
        <is>
          <t>Jun</t>
        </is>
      </c>
      <c r="D194" s="48" t="inlineStr">
        <is>
          <t>Carlos Santos</t>
        </is>
      </c>
      <c r="E194" s="48" t="inlineStr">
        <is>
          <t>Brasília</t>
        </is>
      </c>
      <c r="F194" s="48" t="inlineStr">
        <is>
          <t>DF</t>
        </is>
      </c>
      <c r="G194" s="48" t="inlineStr">
        <is>
          <t>Centro-Oeste</t>
        </is>
      </c>
      <c r="H194" s="48" t="inlineStr">
        <is>
          <t>Loja física</t>
        </is>
      </c>
      <c r="I194" s="48" t="inlineStr">
        <is>
          <t>Elisa</t>
        </is>
      </c>
      <c r="J194" s="48" t="inlineStr">
        <is>
          <t>B03</t>
        </is>
      </c>
      <c r="K194" s="48" t="inlineStr">
        <is>
          <t>Caneca Personalizada</t>
        </is>
      </c>
      <c r="L194" s="48" t="inlineStr">
        <is>
          <t>Presentes</t>
        </is>
      </c>
      <c r="M194" s="48" t="n">
        <v>10</v>
      </c>
      <c r="N194" s="74" t="n">
        <v>39.9</v>
      </c>
      <c r="O194" s="75" t="n">
        <v>0.05</v>
      </c>
      <c r="P194" s="74">
        <f>M194*N194*(1-O194)</f>
        <v/>
      </c>
      <c r="Q194" s="74" t="n">
        <v>145</v>
      </c>
      <c r="R194" s="74">
        <f>P194-Q194</f>
        <v/>
      </c>
      <c r="S194" s="48" t="inlineStr">
        <is>
          <t>Pix</t>
        </is>
      </c>
    </row>
    <row r="195">
      <c r="A195" s="48" t="n">
        <v>1194</v>
      </c>
      <c r="B195" s="73" t="n">
        <v>46186</v>
      </c>
      <c r="C195" s="48" t="inlineStr">
        <is>
          <t>Jun</t>
        </is>
      </c>
      <c r="D195" s="48" t="inlineStr">
        <is>
          <t>Lucas Souza</t>
        </is>
      </c>
      <c r="E195" s="48" t="inlineStr">
        <is>
          <t>Porto Alegre</t>
        </is>
      </c>
      <c r="F195" s="48" t="inlineStr">
        <is>
          <t>RS</t>
        </is>
      </c>
      <c r="G195" s="48" t="inlineStr">
        <is>
          <t>Sul</t>
        </is>
      </c>
      <c r="H195" s="48" t="inlineStr">
        <is>
          <t>Instagram</t>
        </is>
      </c>
      <c r="I195" s="48" t="inlineStr">
        <is>
          <t>Ana</t>
        </is>
      </c>
      <c r="J195" s="48" t="inlineStr">
        <is>
          <t>B05</t>
        </is>
      </c>
      <c r="K195" s="48" t="inlineStr">
        <is>
          <t>Garrafa Térmica</t>
        </is>
      </c>
      <c r="L195" s="48" t="inlineStr">
        <is>
          <t>Presentes</t>
        </is>
      </c>
      <c r="M195" s="48" t="n">
        <v>4</v>
      </c>
      <c r="N195" s="74" t="n">
        <v>79.90000000000001</v>
      </c>
      <c r="O195" s="75" t="n">
        <v>0.05</v>
      </c>
      <c r="P195" s="74">
        <f>M195*N195*(1-O195)</f>
        <v/>
      </c>
      <c r="Q195" s="74" t="n">
        <v>132</v>
      </c>
      <c r="R195" s="74">
        <f>P195-Q195</f>
        <v/>
      </c>
      <c r="S195" s="48" t="inlineStr">
        <is>
          <t>Pix</t>
        </is>
      </c>
    </row>
    <row r="196">
      <c r="A196" s="48" t="n">
        <v>1195</v>
      </c>
      <c r="B196" s="73" t="n">
        <v>46186</v>
      </c>
      <c r="C196" s="48" t="inlineStr">
        <is>
          <t>Jun</t>
        </is>
      </c>
      <c r="D196" s="48" t="inlineStr">
        <is>
          <t>Aline Ribeiro</t>
        </is>
      </c>
      <c r="E196" s="48" t="inlineStr">
        <is>
          <t>Belo Horizonte</t>
        </is>
      </c>
      <c r="F196" s="48" t="inlineStr">
        <is>
          <t>MG</t>
        </is>
      </c>
      <c r="G196" s="48" t="inlineStr">
        <is>
          <t>Sudeste</t>
        </is>
      </c>
      <c r="H196" s="48" t="inlineStr">
        <is>
          <t>Instagram</t>
        </is>
      </c>
      <c r="I196" s="48" t="inlineStr">
        <is>
          <t>Ana</t>
        </is>
      </c>
      <c r="J196" s="48" t="inlineStr">
        <is>
          <t>B07</t>
        </is>
      </c>
      <c r="K196" s="48" t="inlineStr">
        <is>
          <t>Caderno Artesanal</t>
        </is>
      </c>
      <c r="L196" s="48" t="inlineStr">
        <is>
          <t>Papelaria</t>
        </is>
      </c>
      <c r="M196" s="48" t="n">
        <v>2</v>
      </c>
      <c r="N196" s="74" t="n">
        <v>34.9</v>
      </c>
      <c r="O196" s="75" t="n">
        <v>0</v>
      </c>
      <c r="P196" s="74">
        <f>M196*N196*(1-O196)</f>
        <v/>
      </c>
      <c r="Q196" s="74" t="n">
        <v>24</v>
      </c>
      <c r="R196" s="74">
        <f>P196-Q196</f>
        <v/>
      </c>
      <c r="S196" s="48" t="inlineStr">
        <is>
          <t>Cartão de crédito</t>
        </is>
      </c>
    </row>
    <row r="197">
      <c r="A197" s="48" t="n">
        <v>1196</v>
      </c>
      <c r="B197" s="73" t="n">
        <v>46188</v>
      </c>
      <c r="C197" s="48" t="inlineStr">
        <is>
          <t>Jun</t>
        </is>
      </c>
      <c r="D197" s="48" t="inlineStr">
        <is>
          <t>Diego Rocha</t>
        </is>
      </c>
      <c r="E197" s="48" t="inlineStr">
        <is>
          <t>Rio de Janeiro</t>
        </is>
      </c>
      <c r="F197" s="48" t="inlineStr">
        <is>
          <t>RJ</t>
        </is>
      </c>
      <c r="G197" s="48" t="inlineStr">
        <is>
          <t>Sudeste</t>
        </is>
      </c>
      <c r="H197" s="48" t="inlineStr">
        <is>
          <t>Loja física</t>
        </is>
      </c>
      <c r="I197" s="48" t="inlineStr">
        <is>
          <t>Carla</t>
        </is>
      </c>
      <c r="J197" s="48" t="inlineStr">
        <is>
          <t>B02</t>
        </is>
      </c>
      <c r="K197" s="48" t="inlineStr">
        <is>
          <t>Kit Degustação</t>
        </is>
      </c>
      <c r="L197" s="48" t="inlineStr">
        <is>
          <t>Café e Bebidas</t>
        </is>
      </c>
      <c r="M197" s="48" t="n">
        <v>4</v>
      </c>
      <c r="N197" s="74" t="n">
        <v>89.90000000000001</v>
      </c>
      <c r="O197" s="75" t="n">
        <v>0</v>
      </c>
      <c r="P197" s="74">
        <f>M197*N197*(1-O197)</f>
        <v/>
      </c>
      <c r="Q197" s="74" t="n">
        <v>164</v>
      </c>
      <c r="R197" s="74">
        <f>P197-Q197</f>
        <v/>
      </c>
      <c r="S197" s="48" t="inlineStr">
        <is>
          <t>Cartão de débito</t>
        </is>
      </c>
    </row>
    <row r="198">
      <c r="A198" s="48" t="n">
        <v>1197</v>
      </c>
      <c r="B198" s="73" t="n">
        <v>46188</v>
      </c>
      <c r="C198" s="48" t="inlineStr">
        <is>
          <t>Jun</t>
        </is>
      </c>
      <c r="D198" s="48" t="inlineStr">
        <is>
          <t>Carlos Santos</t>
        </is>
      </c>
      <c r="E198" s="48" t="inlineStr">
        <is>
          <t>Brasília</t>
        </is>
      </c>
      <c r="F198" s="48" t="inlineStr">
        <is>
          <t>DF</t>
        </is>
      </c>
      <c r="G198" s="48" t="inlineStr">
        <is>
          <t>Centro-Oeste</t>
        </is>
      </c>
      <c r="H198" s="48" t="inlineStr">
        <is>
          <t>WhatsApp</t>
        </is>
      </c>
      <c r="I198" s="48" t="inlineStr">
        <is>
          <t>Carla</t>
        </is>
      </c>
      <c r="J198" s="48" t="inlineStr">
        <is>
          <t>B11</t>
        </is>
      </c>
      <c r="K198" s="48" t="inlineStr">
        <is>
          <t>Instalação de Sistema</t>
        </is>
      </c>
      <c r="L198" s="48" t="inlineStr">
        <is>
          <t>Serviços</t>
        </is>
      </c>
      <c r="M198" s="48" t="n">
        <v>1</v>
      </c>
      <c r="N198" s="74" t="n">
        <v>480</v>
      </c>
      <c r="O198" s="75" t="n">
        <v>0.1</v>
      </c>
      <c r="P198" s="74">
        <f>M198*N198*(1-O198)</f>
        <v/>
      </c>
      <c r="Q198" s="74" t="n">
        <v>150</v>
      </c>
      <c r="R198" s="74">
        <f>P198-Q198</f>
        <v/>
      </c>
      <c r="S198" s="48" t="inlineStr">
        <is>
          <t>Cartão de crédito</t>
        </is>
      </c>
    </row>
    <row r="199">
      <c r="A199" s="48" t="n">
        <v>1198</v>
      </c>
      <c r="B199" s="73" t="n">
        <v>46188</v>
      </c>
      <c r="C199" s="48" t="inlineStr">
        <is>
          <t>Jun</t>
        </is>
      </c>
      <c r="D199" s="48" t="inlineStr">
        <is>
          <t>Bruno Oliveira</t>
        </is>
      </c>
      <c r="E199" s="48" t="inlineStr">
        <is>
          <t>Belo Horizonte</t>
        </is>
      </c>
      <c r="F199" s="48" t="inlineStr">
        <is>
          <t>MG</t>
        </is>
      </c>
      <c r="G199" s="48" t="inlineStr">
        <is>
          <t>Sudeste</t>
        </is>
      </c>
      <c r="H199" s="48" t="inlineStr">
        <is>
          <t>WhatsApp</t>
        </is>
      </c>
      <c r="I199" s="48" t="inlineStr">
        <is>
          <t>Elisa</t>
        </is>
      </c>
      <c r="J199" s="48" t="inlineStr">
        <is>
          <t>B02</t>
        </is>
      </c>
      <c r="K199" s="48" t="inlineStr">
        <is>
          <t>Kit Degustação</t>
        </is>
      </c>
      <c r="L199" s="48" t="inlineStr">
        <is>
          <t>Café e Bebidas</t>
        </is>
      </c>
      <c r="M199" s="48" t="n">
        <v>5</v>
      </c>
      <c r="N199" s="74" t="n">
        <v>89.90000000000001</v>
      </c>
      <c r="O199" s="75" t="n">
        <v>0</v>
      </c>
      <c r="P199" s="74">
        <f>M199*N199*(1-O199)</f>
        <v/>
      </c>
      <c r="Q199" s="74" t="n">
        <v>205</v>
      </c>
      <c r="R199" s="74">
        <f>P199-Q199</f>
        <v/>
      </c>
      <c r="S199" s="48" t="inlineStr">
        <is>
          <t>Pix</t>
        </is>
      </c>
    </row>
    <row r="200">
      <c r="A200" s="48" t="n">
        <v>1199</v>
      </c>
      <c r="B200" s="73" t="n">
        <v>46189</v>
      </c>
      <c r="C200" s="48" t="inlineStr">
        <is>
          <t>Jun</t>
        </is>
      </c>
      <c r="D200" s="48" t="inlineStr">
        <is>
          <t>Pedro Alves</t>
        </is>
      </c>
      <c r="E200" s="48" t="inlineStr">
        <is>
          <t>Recife</t>
        </is>
      </c>
      <c r="F200" s="48" t="inlineStr">
        <is>
          <t>PE</t>
        </is>
      </c>
      <c r="G200" s="48" t="inlineStr">
        <is>
          <t>Nordeste</t>
        </is>
      </c>
      <c r="H200" s="48" t="inlineStr">
        <is>
          <t>WhatsApp</t>
        </is>
      </c>
      <c r="I200" s="48" t="inlineStr">
        <is>
          <t>Ana</t>
        </is>
      </c>
      <c r="J200" s="48" t="inlineStr">
        <is>
          <t>B03</t>
        </is>
      </c>
      <c r="K200" s="48" t="inlineStr">
        <is>
          <t>Caneca Personalizada</t>
        </is>
      </c>
      <c r="L200" s="48" t="inlineStr">
        <is>
          <t>Presentes</t>
        </is>
      </c>
      <c r="M200" s="48" t="n">
        <v>5</v>
      </c>
      <c r="N200" s="74" t="n">
        <v>39.9</v>
      </c>
      <c r="O200" s="75" t="n">
        <v>0</v>
      </c>
      <c r="P200" s="74">
        <f>M200*N200*(1-O200)</f>
        <v/>
      </c>
      <c r="Q200" s="74" t="n">
        <v>72.5</v>
      </c>
      <c r="R200" s="74">
        <f>P200-Q200</f>
        <v/>
      </c>
      <c r="S200" s="48" t="inlineStr">
        <is>
          <t>Cartão de débito</t>
        </is>
      </c>
    </row>
    <row r="201">
      <c r="A201" s="48" t="n">
        <v>1200</v>
      </c>
      <c r="B201" s="73" t="n">
        <v>46189</v>
      </c>
      <c r="C201" s="48" t="inlineStr">
        <is>
          <t>Jun</t>
        </is>
      </c>
      <c r="D201" s="48" t="inlineStr">
        <is>
          <t>Diego Alves</t>
        </is>
      </c>
      <c r="E201" s="48" t="inlineStr">
        <is>
          <t>Rio de Janeiro</t>
        </is>
      </c>
      <c r="F201" s="48" t="inlineStr">
        <is>
          <t>RJ</t>
        </is>
      </c>
      <c r="G201" s="48" t="inlineStr">
        <is>
          <t>Sudeste</t>
        </is>
      </c>
      <c r="H201" s="48" t="inlineStr">
        <is>
          <t>WhatsApp</t>
        </is>
      </c>
      <c r="I201" s="48" t="inlineStr">
        <is>
          <t>Carla</t>
        </is>
      </c>
      <c r="J201" s="48" t="inlineStr">
        <is>
          <t>B01</t>
        </is>
      </c>
      <c r="K201" s="48" t="inlineStr">
        <is>
          <t>Café em Grãos 500g</t>
        </is>
      </c>
      <c r="L201" s="48" t="inlineStr">
        <is>
          <t>Café e Bebidas</t>
        </is>
      </c>
      <c r="M201" s="48" t="n">
        <v>2</v>
      </c>
      <c r="N201" s="74" t="n">
        <v>49.9</v>
      </c>
      <c r="O201" s="75" t="n">
        <v>0.05</v>
      </c>
      <c r="P201" s="74">
        <f>M201*N201*(1-O201)</f>
        <v/>
      </c>
      <c r="Q201" s="74" t="n">
        <v>44</v>
      </c>
      <c r="R201" s="74">
        <f>P201-Q201</f>
        <v/>
      </c>
      <c r="S201" s="48" t="inlineStr">
        <is>
          <t>Pix</t>
        </is>
      </c>
    </row>
    <row r="202">
      <c r="A202" s="48" t="n">
        <v>1201</v>
      </c>
      <c r="B202" s="73" t="n">
        <v>46192</v>
      </c>
      <c r="C202" s="48" t="inlineStr">
        <is>
          <t>Jun</t>
        </is>
      </c>
      <c r="D202" s="48" t="inlineStr">
        <is>
          <t>Aline Martins</t>
        </is>
      </c>
      <c r="E202" s="48" t="inlineStr">
        <is>
          <t>Brasília</t>
        </is>
      </c>
      <c r="F202" s="48" t="inlineStr">
        <is>
          <t>DF</t>
        </is>
      </c>
      <c r="G202" s="48" t="inlineStr">
        <is>
          <t>Centro-Oeste</t>
        </is>
      </c>
      <c r="H202" s="48" t="inlineStr">
        <is>
          <t>WhatsApp</t>
        </is>
      </c>
      <c r="I202" s="48" t="inlineStr">
        <is>
          <t>Ana</t>
        </is>
      </c>
      <c r="J202" s="48" t="inlineStr">
        <is>
          <t>B06</t>
        </is>
      </c>
      <c r="K202" s="48" t="inlineStr">
        <is>
          <t>Agenda 2027</t>
        </is>
      </c>
      <c r="L202" s="48" t="inlineStr">
        <is>
          <t>Papelaria</t>
        </is>
      </c>
      <c r="M202" s="48" t="n">
        <v>2</v>
      </c>
      <c r="N202" s="74" t="n">
        <v>59.9</v>
      </c>
      <c r="O202" s="75" t="n">
        <v>0</v>
      </c>
      <c r="P202" s="74">
        <f>M202*N202*(1-O202)</f>
        <v/>
      </c>
      <c r="Q202" s="74" t="n">
        <v>44</v>
      </c>
      <c r="R202" s="74">
        <f>P202-Q202</f>
        <v/>
      </c>
      <c r="S202" s="48" t="inlineStr">
        <is>
          <t>Pix</t>
        </is>
      </c>
    </row>
    <row r="203">
      <c r="A203" s="48" t="n">
        <v>1202</v>
      </c>
      <c r="B203" s="73" t="n">
        <v>46193</v>
      </c>
      <c r="C203" s="48" t="inlineStr">
        <is>
          <t>Jun</t>
        </is>
      </c>
      <c r="D203" s="48" t="inlineStr">
        <is>
          <t>Bruno Costa</t>
        </is>
      </c>
      <c r="E203" s="48" t="inlineStr">
        <is>
          <t>São Paulo</t>
        </is>
      </c>
      <c r="F203" s="48" t="inlineStr">
        <is>
          <t>SP</t>
        </is>
      </c>
      <c r="G203" s="48" t="inlineStr">
        <is>
          <t>Sudeste</t>
        </is>
      </c>
      <c r="H203" s="48" t="inlineStr">
        <is>
          <t>Instagram</t>
        </is>
      </c>
      <c r="I203" s="48" t="inlineStr">
        <is>
          <t>Carla</t>
        </is>
      </c>
      <c r="J203" s="48" t="inlineStr">
        <is>
          <t>B06</t>
        </is>
      </c>
      <c r="K203" s="48" t="inlineStr">
        <is>
          <t>Agenda 2027</t>
        </is>
      </c>
      <c r="L203" s="48" t="inlineStr">
        <is>
          <t>Papelaria</t>
        </is>
      </c>
      <c r="M203" s="48" t="n">
        <v>6</v>
      </c>
      <c r="N203" s="74" t="n">
        <v>59.9</v>
      </c>
      <c r="O203" s="75" t="n">
        <v>0.05</v>
      </c>
      <c r="P203" s="74">
        <f>M203*N203*(1-O203)</f>
        <v/>
      </c>
      <c r="Q203" s="74" t="n">
        <v>132</v>
      </c>
      <c r="R203" s="74">
        <f>P203-Q203</f>
        <v/>
      </c>
      <c r="S203" s="48" t="inlineStr">
        <is>
          <t>Boleto</t>
        </is>
      </c>
    </row>
    <row r="204">
      <c r="A204" s="48" t="n">
        <v>1203</v>
      </c>
      <c r="B204" s="73" t="n">
        <v>46193</v>
      </c>
      <c r="C204" s="48" t="inlineStr">
        <is>
          <t>Jun</t>
        </is>
      </c>
      <c r="D204" s="48" t="inlineStr">
        <is>
          <t>Carlos Ribeiro</t>
        </is>
      </c>
      <c r="E204" s="48" t="inlineStr">
        <is>
          <t>Porto Alegre</t>
        </is>
      </c>
      <c r="F204" s="48" t="inlineStr">
        <is>
          <t>RS</t>
        </is>
      </c>
      <c r="G204" s="48" t="inlineStr">
        <is>
          <t>Sul</t>
        </is>
      </c>
      <c r="H204" s="48" t="inlineStr">
        <is>
          <t>Instagram</t>
        </is>
      </c>
      <c r="I204" s="48" t="inlineStr">
        <is>
          <t>Ana</t>
        </is>
      </c>
      <c r="J204" s="48" t="inlineStr">
        <is>
          <t>B09</t>
        </is>
      </c>
      <c r="K204" s="48" t="inlineStr">
        <is>
          <t>Moletom</t>
        </is>
      </c>
      <c r="L204" s="48" t="inlineStr">
        <is>
          <t>Vestuário</t>
        </is>
      </c>
      <c r="M204" s="48" t="n">
        <v>4</v>
      </c>
      <c r="N204" s="74" t="n">
        <v>139.9</v>
      </c>
      <c r="O204" s="75" t="n">
        <v>0</v>
      </c>
      <c r="P204" s="74">
        <f>M204*N204*(1-O204)</f>
        <v/>
      </c>
      <c r="Q204" s="74" t="n">
        <v>248</v>
      </c>
      <c r="R204" s="74">
        <f>P204-Q204</f>
        <v/>
      </c>
      <c r="S204" s="48" t="inlineStr">
        <is>
          <t>Pix</t>
        </is>
      </c>
    </row>
    <row r="205">
      <c r="A205" s="48" t="n">
        <v>1204</v>
      </c>
      <c r="B205" s="73" t="n">
        <v>46193</v>
      </c>
      <c r="C205" s="48" t="inlineStr">
        <is>
          <t>Jun</t>
        </is>
      </c>
      <c r="D205" s="48" t="inlineStr">
        <is>
          <t>Bruno Costa</t>
        </is>
      </c>
      <c r="E205" s="48" t="inlineStr">
        <is>
          <t>São Paulo</t>
        </is>
      </c>
      <c r="F205" s="48" t="inlineStr">
        <is>
          <t>SP</t>
        </is>
      </c>
      <c r="G205" s="48" t="inlineStr">
        <is>
          <t>Sudeste</t>
        </is>
      </c>
      <c r="H205" s="48" t="inlineStr">
        <is>
          <t>Loja física</t>
        </is>
      </c>
      <c r="I205" s="48" t="inlineStr">
        <is>
          <t>Carla</t>
        </is>
      </c>
      <c r="J205" s="48" t="inlineStr">
        <is>
          <t>B01</t>
        </is>
      </c>
      <c r="K205" s="48" t="inlineStr">
        <is>
          <t>Café em Grãos 500g</t>
        </is>
      </c>
      <c r="L205" s="48" t="inlineStr">
        <is>
          <t>Café e Bebidas</t>
        </is>
      </c>
      <c r="M205" s="48" t="n">
        <v>4</v>
      </c>
      <c r="N205" s="74" t="n">
        <v>49.9</v>
      </c>
      <c r="O205" s="75" t="n">
        <v>0</v>
      </c>
      <c r="P205" s="74">
        <f>M205*N205*(1-O205)</f>
        <v/>
      </c>
      <c r="Q205" s="74" t="n">
        <v>88</v>
      </c>
      <c r="R205" s="74">
        <f>P205-Q205</f>
        <v/>
      </c>
      <c r="S205" s="48" t="inlineStr">
        <is>
          <t>Cartão de crédito</t>
        </is>
      </c>
    </row>
    <row r="206">
      <c r="A206" s="48" t="n">
        <v>1205</v>
      </c>
      <c r="B206" s="73" t="n">
        <v>46194</v>
      </c>
      <c r="C206" s="48" t="inlineStr">
        <is>
          <t>Jun</t>
        </is>
      </c>
      <c r="D206" s="48" t="inlineStr">
        <is>
          <t>Renata Rocha</t>
        </is>
      </c>
      <c r="E206" s="48" t="inlineStr">
        <is>
          <t>Belo Horizonte</t>
        </is>
      </c>
      <c r="F206" s="48" t="inlineStr">
        <is>
          <t>MG</t>
        </is>
      </c>
      <c r="G206" s="48" t="inlineStr">
        <is>
          <t>Sudeste</t>
        </is>
      </c>
      <c r="H206" s="48" t="inlineStr">
        <is>
          <t>Loja física</t>
        </is>
      </c>
      <c r="I206" s="48" t="inlineStr">
        <is>
          <t>Carla</t>
        </is>
      </c>
      <c r="J206" s="48" t="inlineStr">
        <is>
          <t>B01</t>
        </is>
      </c>
      <c r="K206" s="48" t="inlineStr">
        <is>
          <t>Café em Grãos 500g</t>
        </is>
      </c>
      <c r="L206" s="48" t="inlineStr">
        <is>
          <t>Café e Bebidas</t>
        </is>
      </c>
      <c r="M206" s="48" t="n">
        <v>2</v>
      </c>
      <c r="N206" s="74" t="n">
        <v>49.9</v>
      </c>
      <c r="O206" s="75" t="n">
        <v>0</v>
      </c>
      <c r="P206" s="74">
        <f>M206*N206*(1-O206)</f>
        <v/>
      </c>
      <c r="Q206" s="74" t="n">
        <v>44</v>
      </c>
      <c r="R206" s="74">
        <f>P206-Q206</f>
        <v/>
      </c>
      <c r="S206" s="48" t="inlineStr">
        <is>
          <t>Pix</t>
        </is>
      </c>
    </row>
    <row r="207">
      <c r="A207" s="48" t="n">
        <v>1206</v>
      </c>
      <c r="B207" s="73" t="n">
        <v>46195</v>
      </c>
      <c r="C207" s="48" t="inlineStr">
        <is>
          <t>Jun</t>
        </is>
      </c>
      <c r="D207" s="48" t="inlineStr">
        <is>
          <t>Diego Rocha</t>
        </is>
      </c>
      <c r="E207" s="48" t="inlineStr">
        <is>
          <t>Rio de Janeiro</t>
        </is>
      </c>
      <c r="F207" s="48" t="inlineStr">
        <is>
          <t>RJ</t>
        </is>
      </c>
      <c r="G207" s="48" t="inlineStr">
        <is>
          <t>Sudeste</t>
        </is>
      </c>
      <c r="H207" s="48" t="inlineStr">
        <is>
          <t>Instagram</t>
        </is>
      </c>
      <c r="I207" s="48" t="inlineStr">
        <is>
          <t>Elisa</t>
        </is>
      </c>
      <c r="J207" s="48" t="inlineStr">
        <is>
          <t>B04</t>
        </is>
      </c>
      <c r="K207" s="48" t="inlineStr">
        <is>
          <t>Cesta de Presente</t>
        </is>
      </c>
      <c r="L207" s="48" t="inlineStr">
        <is>
          <t>Presentes</t>
        </is>
      </c>
      <c r="M207" s="48" t="n">
        <v>6</v>
      </c>
      <c r="N207" s="74" t="n">
        <v>159</v>
      </c>
      <c r="O207" s="75" t="n">
        <v>0</v>
      </c>
      <c r="P207" s="74">
        <f>M207*N207*(1-O207)</f>
        <v/>
      </c>
      <c r="Q207" s="74" t="n">
        <v>492</v>
      </c>
      <c r="R207" s="74">
        <f>P207-Q207</f>
        <v/>
      </c>
      <c r="S207" s="48" t="inlineStr">
        <is>
          <t>Cartão de débito</t>
        </is>
      </c>
    </row>
    <row r="208">
      <c r="A208" s="48" t="n">
        <v>1207</v>
      </c>
      <c r="B208" s="73" t="n">
        <v>46195</v>
      </c>
      <c r="C208" s="48" t="inlineStr">
        <is>
          <t>Jun</t>
        </is>
      </c>
      <c r="D208" s="48" t="inlineStr">
        <is>
          <t>Thiago Ribeiro</t>
        </is>
      </c>
      <c r="E208" s="48" t="inlineStr">
        <is>
          <t>Belo Horizonte</t>
        </is>
      </c>
      <c r="F208" s="48" t="inlineStr">
        <is>
          <t>MG</t>
        </is>
      </c>
      <c r="G208" s="48" t="inlineStr">
        <is>
          <t>Sudeste</t>
        </is>
      </c>
      <c r="H208" s="48" t="inlineStr">
        <is>
          <t>Instagram</t>
        </is>
      </c>
      <c r="I208" s="48" t="inlineStr">
        <is>
          <t>Bruno</t>
        </is>
      </c>
      <c r="J208" s="48" t="inlineStr">
        <is>
          <t>B07</t>
        </is>
      </c>
      <c r="K208" s="48" t="inlineStr">
        <is>
          <t>Caderno Artesanal</t>
        </is>
      </c>
      <c r="L208" s="48" t="inlineStr">
        <is>
          <t>Papelaria</t>
        </is>
      </c>
      <c r="M208" s="48" t="n">
        <v>2</v>
      </c>
      <c r="N208" s="74" t="n">
        <v>34.9</v>
      </c>
      <c r="O208" s="75" t="n">
        <v>0</v>
      </c>
      <c r="P208" s="74">
        <f>M208*N208*(1-O208)</f>
        <v/>
      </c>
      <c r="Q208" s="74" t="n">
        <v>24</v>
      </c>
      <c r="R208" s="74">
        <f>P208-Q208</f>
        <v/>
      </c>
      <c r="S208" s="48" t="inlineStr">
        <is>
          <t>Pix</t>
        </is>
      </c>
    </row>
    <row r="209">
      <c r="A209" s="48" t="n">
        <v>1208</v>
      </c>
      <c r="B209" s="73" t="n">
        <v>46196</v>
      </c>
      <c r="C209" s="48" t="inlineStr">
        <is>
          <t>Jun</t>
        </is>
      </c>
      <c r="D209" s="48" t="inlineStr">
        <is>
          <t>Larissa Lima</t>
        </is>
      </c>
      <c r="E209" s="48" t="inlineStr">
        <is>
          <t>Rio de Janeiro</t>
        </is>
      </c>
      <c r="F209" s="48" t="inlineStr">
        <is>
          <t>RJ</t>
        </is>
      </c>
      <c r="G209" s="48" t="inlineStr">
        <is>
          <t>Sudeste</t>
        </is>
      </c>
      <c r="H209" s="48" t="inlineStr">
        <is>
          <t>Loja física</t>
        </is>
      </c>
      <c r="I209" s="48" t="inlineStr">
        <is>
          <t>Ana</t>
        </is>
      </c>
      <c r="J209" s="48" t="inlineStr">
        <is>
          <t>B07</t>
        </is>
      </c>
      <c r="K209" s="48" t="inlineStr">
        <is>
          <t>Caderno Artesanal</t>
        </is>
      </c>
      <c r="L209" s="48" t="inlineStr">
        <is>
          <t>Papelaria</t>
        </is>
      </c>
      <c r="M209" s="48" t="n">
        <v>2</v>
      </c>
      <c r="N209" s="74" t="n">
        <v>34.9</v>
      </c>
      <c r="O209" s="75" t="n">
        <v>0</v>
      </c>
      <c r="P209" s="74">
        <f>M209*N209*(1-O209)</f>
        <v/>
      </c>
      <c r="Q209" s="74" t="n">
        <v>24</v>
      </c>
      <c r="R209" s="74">
        <f>P209-Q209</f>
        <v/>
      </c>
      <c r="S209" s="48" t="inlineStr">
        <is>
          <t>Cartão de débito</t>
        </is>
      </c>
    </row>
    <row r="210">
      <c r="A210" s="48" t="n">
        <v>1209</v>
      </c>
      <c r="B210" s="73" t="n">
        <v>46197</v>
      </c>
      <c r="C210" s="48" t="inlineStr">
        <is>
          <t>Jun</t>
        </is>
      </c>
      <c r="D210" s="48" t="inlineStr">
        <is>
          <t>Maria Dias</t>
        </is>
      </c>
      <c r="E210" s="48" t="inlineStr">
        <is>
          <t>São Paulo</t>
        </is>
      </c>
      <c r="F210" s="48" t="inlineStr">
        <is>
          <t>SP</t>
        </is>
      </c>
      <c r="G210" s="48" t="inlineStr">
        <is>
          <t>Sudeste</t>
        </is>
      </c>
      <c r="H210" s="48" t="inlineStr">
        <is>
          <t>Instagram</t>
        </is>
      </c>
      <c r="I210" s="48" t="inlineStr">
        <is>
          <t>Ana</t>
        </is>
      </c>
      <c r="J210" s="48" t="inlineStr">
        <is>
          <t>B12</t>
        </is>
      </c>
      <c r="K210" s="48" t="inlineStr">
        <is>
          <t>Manutenção Mensal</t>
        </is>
      </c>
      <c r="L210" s="48" t="inlineStr">
        <is>
          <t>Serviços</t>
        </is>
      </c>
      <c r="M210" s="48" t="n">
        <v>1</v>
      </c>
      <c r="N210" s="74" t="n">
        <v>350</v>
      </c>
      <c r="O210" s="75" t="n">
        <v>0</v>
      </c>
      <c r="P210" s="74">
        <f>M210*N210*(1-O210)</f>
        <v/>
      </c>
      <c r="Q210" s="74" t="n">
        <v>95</v>
      </c>
      <c r="R210" s="74">
        <f>P210-Q210</f>
        <v/>
      </c>
      <c r="S210" s="48" t="inlineStr">
        <is>
          <t>Pix</t>
        </is>
      </c>
    </row>
    <row r="211">
      <c r="A211" s="48" t="n">
        <v>1210</v>
      </c>
      <c r="B211" s="73" t="n">
        <v>46198</v>
      </c>
      <c r="C211" s="48" t="inlineStr">
        <is>
          <t>Jun</t>
        </is>
      </c>
      <c r="D211" s="48" t="inlineStr">
        <is>
          <t>Patrícia Martins</t>
        </is>
      </c>
      <c r="E211" s="48" t="inlineStr">
        <is>
          <t>Belo Horizonte</t>
        </is>
      </c>
      <c r="F211" s="48" t="inlineStr">
        <is>
          <t>MG</t>
        </is>
      </c>
      <c r="G211" s="48" t="inlineStr">
        <is>
          <t>Sudeste</t>
        </is>
      </c>
      <c r="H211" s="48" t="inlineStr">
        <is>
          <t>Instagram</t>
        </is>
      </c>
      <c r="I211" s="48" t="inlineStr">
        <is>
          <t>Elisa</t>
        </is>
      </c>
      <c r="J211" s="48" t="inlineStr">
        <is>
          <t>B03</t>
        </is>
      </c>
      <c r="K211" s="48" t="inlineStr">
        <is>
          <t>Caneca Personalizada</t>
        </is>
      </c>
      <c r="L211" s="48" t="inlineStr">
        <is>
          <t>Presentes</t>
        </is>
      </c>
      <c r="M211" s="48" t="n">
        <v>1</v>
      </c>
      <c r="N211" s="74" t="n">
        <v>39.9</v>
      </c>
      <c r="O211" s="75" t="n">
        <v>0</v>
      </c>
      <c r="P211" s="74">
        <f>M211*N211*(1-O211)</f>
        <v/>
      </c>
      <c r="Q211" s="74" t="n">
        <v>14.5</v>
      </c>
      <c r="R211" s="74">
        <f>P211-Q211</f>
        <v/>
      </c>
      <c r="S211" s="48" t="inlineStr">
        <is>
          <t>Cartão de débito</t>
        </is>
      </c>
    </row>
    <row r="212">
      <c r="A212" s="48" t="n">
        <v>1211</v>
      </c>
      <c r="B212" s="73" t="n">
        <v>46198</v>
      </c>
      <c r="C212" s="48" t="inlineStr">
        <is>
          <t>Jun</t>
        </is>
      </c>
      <c r="D212" s="48" t="inlineStr">
        <is>
          <t>Juliana Silva</t>
        </is>
      </c>
      <c r="E212" s="48" t="inlineStr">
        <is>
          <t>São Paulo</t>
        </is>
      </c>
      <c r="F212" s="48" t="inlineStr">
        <is>
          <t>SP</t>
        </is>
      </c>
      <c r="G212" s="48" t="inlineStr">
        <is>
          <t>Sudeste</t>
        </is>
      </c>
      <c r="H212" s="48" t="inlineStr">
        <is>
          <t>Site</t>
        </is>
      </c>
      <c r="I212" s="48" t="inlineStr">
        <is>
          <t>Bruno</t>
        </is>
      </c>
      <c r="J212" s="48" t="inlineStr">
        <is>
          <t>B01</t>
        </is>
      </c>
      <c r="K212" s="48" t="inlineStr">
        <is>
          <t>Café em Grãos 500g</t>
        </is>
      </c>
      <c r="L212" s="48" t="inlineStr">
        <is>
          <t>Café e Bebidas</t>
        </is>
      </c>
      <c r="M212" s="48" t="n">
        <v>2</v>
      </c>
      <c r="N212" s="74" t="n">
        <v>49.9</v>
      </c>
      <c r="O212" s="75" t="n">
        <v>0</v>
      </c>
      <c r="P212" s="74">
        <f>M212*N212*(1-O212)</f>
        <v/>
      </c>
      <c r="Q212" s="74" t="n">
        <v>44</v>
      </c>
      <c r="R212" s="74">
        <f>P212-Q212</f>
        <v/>
      </c>
      <c r="S212" s="48" t="inlineStr">
        <is>
          <t>Pix</t>
        </is>
      </c>
    </row>
    <row r="213">
      <c r="A213" s="48" t="n">
        <v>1212</v>
      </c>
      <c r="B213" s="73" t="n">
        <v>46200</v>
      </c>
      <c r="C213" s="48" t="inlineStr">
        <is>
          <t>Jun</t>
        </is>
      </c>
      <c r="D213" s="48" t="inlineStr">
        <is>
          <t>Bruno Oliveira</t>
        </is>
      </c>
      <c r="E213" s="48" t="inlineStr">
        <is>
          <t>Belo Horizonte</t>
        </is>
      </c>
      <c r="F213" s="48" t="inlineStr">
        <is>
          <t>MG</t>
        </is>
      </c>
      <c r="G213" s="48" t="inlineStr">
        <is>
          <t>Sudeste</t>
        </is>
      </c>
      <c r="H213" s="48" t="inlineStr">
        <is>
          <t>Site</t>
        </is>
      </c>
      <c r="I213" s="48" t="inlineStr">
        <is>
          <t>Carla</t>
        </is>
      </c>
      <c r="J213" s="48" t="inlineStr">
        <is>
          <t>B02</t>
        </is>
      </c>
      <c r="K213" s="48" t="inlineStr">
        <is>
          <t>Kit Degustação</t>
        </is>
      </c>
      <c r="L213" s="48" t="inlineStr">
        <is>
          <t>Café e Bebidas</t>
        </is>
      </c>
      <c r="M213" s="48" t="n">
        <v>2</v>
      </c>
      <c r="N213" s="74" t="n">
        <v>89.90000000000001</v>
      </c>
      <c r="O213" s="75" t="n">
        <v>0.1</v>
      </c>
      <c r="P213" s="74">
        <f>M213*N213*(1-O213)</f>
        <v/>
      </c>
      <c r="Q213" s="74" t="n">
        <v>82</v>
      </c>
      <c r="R213" s="74">
        <f>P213-Q213</f>
        <v/>
      </c>
      <c r="S213" s="48" t="inlineStr">
        <is>
          <t>Cartão de débito</t>
        </is>
      </c>
    </row>
    <row r="214">
      <c r="A214" s="48" t="n">
        <v>1213</v>
      </c>
      <c r="B214" s="73" t="n">
        <v>46202</v>
      </c>
      <c r="C214" s="48" t="inlineStr">
        <is>
          <t>Jun</t>
        </is>
      </c>
      <c r="D214" s="48" t="inlineStr">
        <is>
          <t>Felipe Lima</t>
        </is>
      </c>
      <c r="E214" s="48" t="inlineStr">
        <is>
          <t>Curitiba</t>
        </is>
      </c>
      <c r="F214" s="48" t="inlineStr">
        <is>
          <t>PR</t>
        </is>
      </c>
      <c r="G214" s="48" t="inlineStr">
        <is>
          <t>Sul</t>
        </is>
      </c>
      <c r="H214" s="48" t="inlineStr">
        <is>
          <t>WhatsApp</t>
        </is>
      </c>
      <c r="I214" s="48" t="inlineStr">
        <is>
          <t>Bruno</t>
        </is>
      </c>
      <c r="J214" s="48" t="inlineStr">
        <is>
          <t>B06</t>
        </is>
      </c>
      <c r="K214" s="48" t="inlineStr">
        <is>
          <t>Agenda 2027</t>
        </is>
      </c>
      <c r="L214" s="48" t="inlineStr">
        <is>
          <t>Papelaria</t>
        </is>
      </c>
      <c r="M214" s="48" t="n">
        <v>1</v>
      </c>
      <c r="N214" s="74" t="n">
        <v>59.9</v>
      </c>
      <c r="O214" s="75" t="n">
        <v>0</v>
      </c>
      <c r="P214" s="74">
        <f>M214*N214*(1-O214)</f>
        <v/>
      </c>
      <c r="Q214" s="74" t="n">
        <v>22</v>
      </c>
      <c r="R214" s="74">
        <f>P214-Q214</f>
        <v/>
      </c>
      <c r="S214" s="48" t="inlineStr">
        <is>
          <t>Pix</t>
        </is>
      </c>
    </row>
    <row r="215">
      <c r="A215" s="48" t="n">
        <v>1214</v>
      </c>
      <c r="B215" s="73" t="n">
        <v>46202</v>
      </c>
      <c r="C215" s="48" t="inlineStr">
        <is>
          <t>Jun</t>
        </is>
      </c>
      <c r="D215" s="48" t="inlineStr">
        <is>
          <t>Bruno Dias</t>
        </is>
      </c>
      <c r="E215" s="48" t="inlineStr">
        <is>
          <t>Belo Horizonte</t>
        </is>
      </c>
      <c r="F215" s="48" t="inlineStr">
        <is>
          <t>MG</t>
        </is>
      </c>
      <c r="G215" s="48" t="inlineStr">
        <is>
          <t>Sudeste</t>
        </is>
      </c>
      <c r="H215" s="48" t="inlineStr">
        <is>
          <t>Instagram</t>
        </is>
      </c>
      <c r="I215" s="48" t="inlineStr">
        <is>
          <t>Elisa</t>
        </is>
      </c>
      <c r="J215" s="48" t="inlineStr">
        <is>
          <t>B12</t>
        </is>
      </c>
      <c r="K215" s="48" t="inlineStr">
        <is>
          <t>Manutenção Mensal</t>
        </is>
      </c>
      <c r="L215" s="48" t="inlineStr">
        <is>
          <t>Serviços</t>
        </is>
      </c>
      <c r="M215" s="48" t="n">
        <v>1</v>
      </c>
      <c r="N215" s="74" t="n">
        <v>350</v>
      </c>
      <c r="O215" s="75" t="n">
        <v>0</v>
      </c>
      <c r="P215" s="74">
        <f>M215*N215*(1-O215)</f>
        <v/>
      </c>
      <c r="Q215" s="74" t="n">
        <v>95</v>
      </c>
      <c r="R215" s="74">
        <f>P215-Q215</f>
        <v/>
      </c>
      <c r="S215" s="48" t="inlineStr">
        <is>
          <t>Cartão de débito</t>
        </is>
      </c>
    </row>
    <row r="216">
      <c r="A216" s="48" t="n">
        <v>1215</v>
      </c>
      <c r="B216" s="73" t="n">
        <v>46205</v>
      </c>
      <c r="C216" s="48" t="inlineStr">
        <is>
          <t>Jul</t>
        </is>
      </c>
      <c r="D216" s="48" t="inlineStr">
        <is>
          <t>Ana Martins</t>
        </is>
      </c>
      <c r="E216" s="48" t="inlineStr">
        <is>
          <t>Campinas</t>
        </is>
      </c>
      <c r="F216" s="48" t="inlineStr">
        <is>
          <t>SP</t>
        </is>
      </c>
      <c r="G216" s="48" t="inlineStr">
        <is>
          <t>Sudeste</t>
        </is>
      </c>
      <c r="H216" s="48" t="inlineStr">
        <is>
          <t>WhatsApp</t>
        </is>
      </c>
      <c r="I216" s="48" t="inlineStr">
        <is>
          <t>Bruno</t>
        </is>
      </c>
      <c r="J216" s="48" t="inlineStr">
        <is>
          <t>B09</t>
        </is>
      </c>
      <c r="K216" s="48" t="inlineStr">
        <is>
          <t>Moletom</t>
        </is>
      </c>
      <c r="L216" s="48" t="inlineStr">
        <is>
          <t>Vestuário</t>
        </is>
      </c>
      <c r="M216" s="48" t="n">
        <v>1</v>
      </c>
      <c r="N216" s="74" t="n">
        <v>139.9</v>
      </c>
      <c r="O216" s="75" t="n">
        <v>0.1</v>
      </c>
      <c r="P216" s="74">
        <f>M216*N216*(1-O216)</f>
        <v/>
      </c>
      <c r="Q216" s="74" t="n">
        <v>62</v>
      </c>
      <c r="R216" s="74">
        <f>P216-Q216</f>
        <v/>
      </c>
      <c r="S216" s="48" t="inlineStr">
        <is>
          <t>Cartão de crédito</t>
        </is>
      </c>
    </row>
    <row r="217">
      <c r="A217" s="48" t="n">
        <v>1216</v>
      </c>
      <c r="B217" s="73" t="n">
        <v>46205</v>
      </c>
      <c r="C217" s="48" t="inlineStr">
        <is>
          <t>Jul</t>
        </is>
      </c>
      <c r="D217" s="48" t="inlineStr">
        <is>
          <t>Pedro Souza</t>
        </is>
      </c>
      <c r="E217" s="48" t="inlineStr">
        <is>
          <t>Belo Horizonte</t>
        </is>
      </c>
      <c r="F217" s="48" t="inlineStr">
        <is>
          <t>MG</t>
        </is>
      </c>
      <c r="G217" s="48" t="inlineStr">
        <is>
          <t>Sudeste</t>
        </is>
      </c>
      <c r="H217" s="48" t="inlineStr">
        <is>
          <t>Site</t>
        </is>
      </c>
      <c r="I217" s="48" t="inlineStr">
        <is>
          <t>Carla</t>
        </is>
      </c>
      <c r="J217" s="48" t="inlineStr">
        <is>
          <t>B08</t>
        </is>
      </c>
      <c r="K217" s="48" t="inlineStr">
        <is>
          <t>Camiseta Logo</t>
        </is>
      </c>
      <c r="L217" s="48" t="inlineStr">
        <is>
          <t>Vestuário</t>
        </is>
      </c>
      <c r="M217" s="48" t="n">
        <v>2</v>
      </c>
      <c r="N217" s="74" t="n">
        <v>49.9</v>
      </c>
      <c r="O217" s="75" t="n">
        <v>0</v>
      </c>
      <c r="P217" s="74">
        <f>M217*N217*(1-O217)</f>
        <v/>
      </c>
      <c r="Q217" s="74" t="n">
        <v>38</v>
      </c>
      <c r="R217" s="74">
        <f>P217-Q217</f>
        <v/>
      </c>
      <c r="S217" s="48" t="inlineStr">
        <is>
          <t>Pix</t>
        </is>
      </c>
    </row>
    <row r="218">
      <c r="A218" s="48" t="n">
        <v>1217</v>
      </c>
      <c r="B218" s="73" t="n">
        <v>46207</v>
      </c>
      <c r="C218" s="48" t="inlineStr">
        <is>
          <t>Jul</t>
        </is>
      </c>
      <c r="D218" s="48" t="inlineStr">
        <is>
          <t>Aline Martins</t>
        </is>
      </c>
      <c r="E218" s="48" t="inlineStr">
        <is>
          <t>Brasília</t>
        </is>
      </c>
      <c r="F218" s="48" t="inlineStr">
        <is>
          <t>DF</t>
        </is>
      </c>
      <c r="G218" s="48" t="inlineStr">
        <is>
          <t>Centro-Oeste</t>
        </is>
      </c>
      <c r="H218" s="48" t="inlineStr">
        <is>
          <t>WhatsApp</t>
        </is>
      </c>
      <c r="I218" s="48" t="inlineStr">
        <is>
          <t>Bruno</t>
        </is>
      </c>
      <c r="J218" s="48" t="inlineStr">
        <is>
          <t>B03</t>
        </is>
      </c>
      <c r="K218" s="48" t="inlineStr">
        <is>
          <t>Caneca Personalizada</t>
        </is>
      </c>
      <c r="L218" s="48" t="inlineStr">
        <is>
          <t>Presentes</t>
        </is>
      </c>
      <c r="M218" s="48" t="n">
        <v>2</v>
      </c>
      <c r="N218" s="74" t="n">
        <v>39.9</v>
      </c>
      <c r="O218" s="75" t="n">
        <v>0</v>
      </c>
      <c r="P218" s="74">
        <f>M218*N218*(1-O218)</f>
        <v/>
      </c>
      <c r="Q218" s="74" t="n">
        <v>29</v>
      </c>
      <c r="R218" s="74">
        <f>P218-Q218</f>
        <v/>
      </c>
      <c r="S218" s="48" t="inlineStr">
        <is>
          <t>Boleto</t>
        </is>
      </c>
    </row>
    <row r="219">
      <c r="A219" s="48" t="n">
        <v>1218</v>
      </c>
      <c r="B219" s="73" t="n">
        <v>46208</v>
      </c>
      <c r="C219" s="48" t="inlineStr">
        <is>
          <t>Jul</t>
        </is>
      </c>
      <c r="D219" s="48" t="inlineStr">
        <is>
          <t>Larissa Lima</t>
        </is>
      </c>
      <c r="E219" s="48" t="inlineStr">
        <is>
          <t>Rio de Janeiro</t>
        </is>
      </c>
      <c r="F219" s="48" t="inlineStr">
        <is>
          <t>RJ</t>
        </is>
      </c>
      <c r="G219" s="48" t="inlineStr">
        <is>
          <t>Sudeste</t>
        </is>
      </c>
      <c r="H219" s="48" t="inlineStr">
        <is>
          <t>Loja física</t>
        </is>
      </c>
      <c r="I219" s="48" t="inlineStr">
        <is>
          <t>Ana</t>
        </is>
      </c>
      <c r="J219" s="48" t="inlineStr">
        <is>
          <t>B01</t>
        </is>
      </c>
      <c r="K219" s="48" t="inlineStr">
        <is>
          <t>Café em Grãos 500g</t>
        </is>
      </c>
      <c r="L219" s="48" t="inlineStr">
        <is>
          <t>Café e Bebidas</t>
        </is>
      </c>
      <c r="M219" s="48" t="n">
        <v>4</v>
      </c>
      <c r="N219" s="74" t="n">
        <v>49.9</v>
      </c>
      <c r="O219" s="75" t="n">
        <v>0.05</v>
      </c>
      <c r="P219" s="74">
        <f>M219*N219*(1-O219)</f>
        <v/>
      </c>
      <c r="Q219" s="74" t="n">
        <v>88</v>
      </c>
      <c r="R219" s="74">
        <f>P219-Q219</f>
        <v/>
      </c>
      <c r="S219" s="48" t="inlineStr">
        <is>
          <t>Pix</t>
        </is>
      </c>
    </row>
    <row r="220">
      <c r="A220" s="48" t="n">
        <v>1219</v>
      </c>
      <c r="B220" s="73" t="n">
        <v>46208</v>
      </c>
      <c r="C220" s="48" t="inlineStr">
        <is>
          <t>Jul</t>
        </is>
      </c>
      <c r="D220" s="48" t="inlineStr">
        <is>
          <t>Patrícia Martins</t>
        </is>
      </c>
      <c r="E220" s="48" t="inlineStr">
        <is>
          <t>Belo Horizonte</t>
        </is>
      </c>
      <c r="F220" s="48" t="inlineStr">
        <is>
          <t>MG</t>
        </is>
      </c>
      <c r="G220" s="48" t="inlineStr">
        <is>
          <t>Sudeste</t>
        </is>
      </c>
      <c r="H220" s="48" t="inlineStr">
        <is>
          <t>WhatsApp</t>
        </is>
      </c>
      <c r="I220" s="48" t="inlineStr">
        <is>
          <t>Bruno</t>
        </is>
      </c>
      <c r="J220" s="48" t="inlineStr">
        <is>
          <t>B11</t>
        </is>
      </c>
      <c r="K220" s="48" t="inlineStr">
        <is>
          <t>Instalação de Sistema</t>
        </is>
      </c>
      <c r="L220" s="48" t="inlineStr">
        <is>
          <t>Serviços</t>
        </is>
      </c>
      <c r="M220" s="48" t="n">
        <v>1</v>
      </c>
      <c r="N220" s="74" t="n">
        <v>480</v>
      </c>
      <c r="O220" s="75" t="n">
        <v>0</v>
      </c>
      <c r="P220" s="74">
        <f>M220*N220*(1-O220)</f>
        <v/>
      </c>
      <c r="Q220" s="74" t="n">
        <v>150</v>
      </c>
      <c r="R220" s="74">
        <f>P220-Q220</f>
        <v/>
      </c>
      <c r="S220" s="48" t="inlineStr">
        <is>
          <t>Pix</t>
        </is>
      </c>
    </row>
    <row r="221">
      <c r="A221" s="48" t="n">
        <v>1220</v>
      </c>
      <c r="B221" s="73" t="n">
        <v>46208</v>
      </c>
      <c r="C221" s="48" t="inlineStr">
        <is>
          <t>Jul</t>
        </is>
      </c>
      <c r="D221" s="48" t="inlineStr">
        <is>
          <t>Maria Souza</t>
        </is>
      </c>
      <c r="E221" s="48" t="inlineStr">
        <is>
          <t>São Paulo</t>
        </is>
      </c>
      <c r="F221" s="48" t="inlineStr">
        <is>
          <t>SP</t>
        </is>
      </c>
      <c r="G221" s="48" t="inlineStr">
        <is>
          <t>Sudeste</t>
        </is>
      </c>
      <c r="H221" s="48" t="inlineStr">
        <is>
          <t>Loja física</t>
        </is>
      </c>
      <c r="I221" s="48" t="inlineStr">
        <is>
          <t>Bruno</t>
        </is>
      </c>
      <c r="J221" s="48" t="inlineStr">
        <is>
          <t>B12</t>
        </is>
      </c>
      <c r="K221" s="48" t="inlineStr">
        <is>
          <t>Manutenção Mensal</t>
        </is>
      </c>
      <c r="L221" s="48" t="inlineStr">
        <is>
          <t>Serviços</t>
        </is>
      </c>
      <c r="M221" s="48" t="n">
        <v>1</v>
      </c>
      <c r="N221" s="74" t="n">
        <v>350</v>
      </c>
      <c r="O221" s="75" t="n">
        <v>0.1</v>
      </c>
      <c r="P221" s="74">
        <f>M221*N221*(1-O221)</f>
        <v/>
      </c>
      <c r="Q221" s="74" t="n">
        <v>95</v>
      </c>
      <c r="R221" s="74">
        <f>P221-Q221</f>
        <v/>
      </c>
      <c r="S221" s="48" t="inlineStr">
        <is>
          <t>Cartão de crédito</t>
        </is>
      </c>
    </row>
    <row r="222">
      <c r="A222" s="48" t="n">
        <v>1221</v>
      </c>
      <c r="B222" s="73" t="n">
        <v>46209</v>
      </c>
      <c r="C222" s="48" t="inlineStr">
        <is>
          <t>Jul</t>
        </is>
      </c>
      <c r="D222" s="48" t="inlineStr">
        <is>
          <t>Aline Lima</t>
        </is>
      </c>
      <c r="E222" s="48" t="inlineStr">
        <is>
          <t>Fortaleza</t>
        </is>
      </c>
      <c r="F222" s="48" t="inlineStr">
        <is>
          <t>CE</t>
        </is>
      </c>
      <c r="G222" s="48" t="inlineStr">
        <is>
          <t>Nordeste</t>
        </is>
      </c>
      <c r="H222" s="48" t="inlineStr">
        <is>
          <t>Instagram</t>
        </is>
      </c>
      <c r="I222" s="48" t="inlineStr">
        <is>
          <t>Ana</t>
        </is>
      </c>
      <c r="J222" s="48" t="inlineStr">
        <is>
          <t>B06</t>
        </is>
      </c>
      <c r="K222" s="48" t="inlineStr">
        <is>
          <t>Agenda 2027</t>
        </is>
      </c>
      <c r="L222" s="48" t="inlineStr">
        <is>
          <t>Papelaria</t>
        </is>
      </c>
      <c r="M222" s="48" t="n">
        <v>1</v>
      </c>
      <c r="N222" s="74" t="n">
        <v>59.9</v>
      </c>
      <c r="O222" s="75" t="n">
        <v>0.1</v>
      </c>
      <c r="P222" s="74">
        <f>M222*N222*(1-O222)</f>
        <v/>
      </c>
      <c r="Q222" s="74" t="n">
        <v>22</v>
      </c>
      <c r="R222" s="74">
        <f>P222-Q222</f>
        <v/>
      </c>
      <c r="S222" s="48" t="inlineStr">
        <is>
          <t>Cartão de débito</t>
        </is>
      </c>
    </row>
    <row r="223">
      <c r="A223" s="48" t="n">
        <v>1222</v>
      </c>
      <c r="B223" s="73" t="n">
        <v>46210</v>
      </c>
      <c r="C223" s="48" t="inlineStr">
        <is>
          <t>Jul</t>
        </is>
      </c>
      <c r="D223" s="48" t="inlineStr">
        <is>
          <t>Larissa Lima</t>
        </is>
      </c>
      <c r="E223" s="48" t="inlineStr">
        <is>
          <t>Rio de Janeiro</t>
        </is>
      </c>
      <c r="F223" s="48" t="inlineStr">
        <is>
          <t>RJ</t>
        </is>
      </c>
      <c r="G223" s="48" t="inlineStr">
        <is>
          <t>Sudeste</t>
        </is>
      </c>
      <c r="H223" s="48" t="inlineStr">
        <is>
          <t>Instagram</t>
        </is>
      </c>
      <c r="I223" s="48" t="inlineStr">
        <is>
          <t>Carla</t>
        </is>
      </c>
      <c r="J223" s="48" t="inlineStr">
        <is>
          <t>B04</t>
        </is>
      </c>
      <c r="K223" s="48" t="inlineStr">
        <is>
          <t>Cesta de Presente</t>
        </is>
      </c>
      <c r="L223" s="48" t="inlineStr">
        <is>
          <t>Presentes</t>
        </is>
      </c>
      <c r="M223" s="48" t="n">
        <v>2</v>
      </c>
      <c r="N223" s="74" t="n">
        <v>159</v>
      </c>
      <c r="O223" s="75" t="n">
        <v>0.05</v>
      </c>
      <c r="P223" s="74">
        <f>M223*N223*(1-O223)</f>
        <v/>
      </c>
      <c r="Q223" s="74" t="n">
        <v>164</v>
      </c>
      <c r="R223" s="74">
        <f>P223-Q223</f>
        <v/>
      </c>
      <c r="S223" s="48" t="inlineStr">
        <is>
          <t>Cartão de débito</t>
        </is>
      </c>
    </row>
    <row r="224">
      <c r="A224" s="48" t="n">
        <v>1223</v>
      </c>
      <c r="B224" s="73" t="n">
        <v>46210</v>
      </c>
      <c r="C224" s="48" t="inlineStr">
        <is>
          <t>Jul</t>
        </is>
      </c>
      <c r="D224" s="48" t="inlineStr">
        <is>
          <t>Felipe Rocha</t>
        </is>
      </c>
      <c r="E224" s="48" t="inlineStr">
        <is>
          <t>Brasília</t>
        </is>
      </c>
      <c r="F224" s="48" t="inlineStr">
        <is>
          <t>DF</t>
        </is>
      </c>
      <c r="G224" s="48" t="inlineStr">
        <is>
          <t>Centro-Oeste</t>
        </is>
      </c>
      <c r="H224" s="48" t="inlineStr">
        <is>
          <t>Site</t>
        </is>
      </c>
      <c r="I224" s="48" t="inlineStr">
        <is>
          <t>Carla</t>
        </is>
      </c>
      <c r="J224" s="48" t="inlineStr">
        <is>
          <t>B09</t>
        </is>
      </c>
      <c r="K224" s="48" t="inlineStr">
        <is>
          <t>Moletom</t>
        </is>
      </c>
      <c r="L224" s="48" t="inlineStr">
        <is>
          <t>Vestuário</t>
        </is>
      </c>
      <c r="M224" s="48" t="n">
        <v>3</v>
      </c>
      <c r="N224" s="74" t="n">
        <v>139.9</v>
      </c>
      <c r="O224" s="75" t="n">
        <v>0</v>
      </c>
      <c r="P224" s="74">
        <f>M224*N224*(1-O224)</f>
        <v/>
      </c>
      <c r="Q224" s="74" t="n">
        <v>186</v>
      </c>
      <c r="R224" s="74">
        <f>P224-Q224</f>
        <v/>
      </c>
      <c r="S224" s="48" t="inlineStr">
        <is>
          <t>Pix</t>
        </is>
      </c>
    </row>
    <row r="225">
      <c r="A225" s="48" t="n">
        <v>1224</v>
      </c>
      <c r="B225" s="73" t="n">
        <v>46211</v>
      </c>
      <c r="C225" s="48" t="inlineStr">
        <is>
          <t>Jul</t>
        </is>
      </c>
      <c r="D225" s="48" t="inlineStr">
        <is>
          <t>Felipe Lima</t>
        </is>
      </c>
      <c r="E225" s="48" t="inlineStr">
        <is>
          <t>Curitiba</t>
        </is>
      </c>
      <c r="F225" s="48" t="inlineStr">
        <is>
          <t>PR</t>
        </is>
      </c>
      <c r="G225" s="48" t="inlineStr">
        <is>
          <t>Sul</t>
        </is>
      </c>
      <c r="H225" s="48" t="inlineStr">
        <is>
          <t>Loja física</t>
        </is>
      </c>
      <c r="I225" s="48" t="inlineStr">
        <is>
          <t>Elisa</t>
        </is>
      </c>
      <c r="J225" s="48" t="inlineStr">
        <is>
          <t>B01</t>
        </is>
      </c>
      <c r="K225" s="48" t="inlineStr">
        <is>
          <t>Café em Grãos 500g</t>
        </is>
      </c>
      <c r="L225" s="48" t="inlineStr">
        <is>
          <t>Café e Bebidas</t>
        </is>
      </c>
      <c r="M225" s="48" t="n">
        <v>6</v>
      </c>
      <c r="N225" s="74" t="n">
        <v>49.9</v>
      </c>
      <c r="O225" s="75" t="n">
        <v>0</v>
      </c>
      <c r="P225" s="74">
        <f>M225*N225*(1-O225)</f>
        <v/>
      </c>
      <c r="Q225" s="74" t="n">
        <v>132</v>
      </c>
      <c r="R225" s="74">
        <f>P225-Q225</f>
        <v/>
      </c>
      <c r="S225" s="48" t="inlineStr">
        <is>
          <t>Cartão de débito</t>
        </is>
      </c>
    </row>
    <row r="226">
      <c r="A226" s="48" t="n">
        <v>1225</v>
      </c>
      <c r="B226" s="73" t="n">
        <v>46213</v>
      </c>
      <c r="C226" s="48" t="inlineStr">
        <is>
          <t>Jul</t>
        </is>
      </c>
      <c r="D226" s="48" t="inlineStr">
        <is>
          <t>Patrícia Alves</t>
        </is>
      </c>
      <c r="E226" s="48" t="inlineStr">
        <is>
          <t>Recife</t>
        </is>
      </c>
      <c r="F226" s="48" t="inlineStr">
        <is>
          <t>PE</t>
        </is>
      </c>
      <c r="G226" s="48" t="inlineStr">
        <is>
          <t>Nordeste</t>
        </is>
      </c>
      <c r="H226" s="48" t="inlineStr">
        <is>
          <t>Loja física</t>
        </is>
      </c>
      <c r="I226" s="48" t="inlineStr">
        <is>
          <t>Diego</t>
        </is>
      </c>
      <c r="J226" s="48" t="inlineStr">
        <is>
          <t>B01</t>
        </is>
      </c>
      <c r="K226" s="48" t="inlineStr">
        <is>
          <t>Café em Grãos 500g</t>
        </is>
      </c>
      <c r="L226" s="48" t="inlineStr">
        <is>
          <t>Café e Bebidas</t>
        </is>
      </c>
      <c r="M226" s="48" t="n">
        <v>1</v>
      </c>
      <c r="N226" s="74" t="n">
        <v>49.9</v>
      </c>
      <c r="O226" s="75" t="n">
        <v>0.1</v>
      </c>
      <c r="P226" s="74">
        <f>M226*N226*(1-O226)</f>
        <v/>
      </c>
      <c r="Q226" s="74" t="n">
        <v>22</v>
      </c>
      <c r="R226" s="74">
        <f>P226-Q226</f>
        <v/>
      </c>
      <c r="S226" s="48" t="inlineStr">
        <is>
          <t>Cartão de crédito</t>
        </is>
      </c>
    </row>
    <row r="227">
      <c r="A227" s="48" t="n">
        <v>1226</v>
      </c>
      <c r="B227" s="73" t="n">
        <v>46213</v>
      </c>
      <c r="C227" s="48" t="inlineStr">
        <is>
          <t>Jul</t>
        </is>
      </c>
      <c r="D227" s="48" t="inlineStr">
        <is>
          <t>Gustavo Pereira</t>
        </is>
      </c>
      <c r="E227" s="48" t="inlineStr">
        <is>
          <t>Belém</t>
        </is>
      </c>
      <c r="F227" s="48" t="inlineStr">
        <is>
          <t>PA</t>
        </is>
      </c>
      <c r="G227" s="48" t="inlineStr">
        <is>
          <t>Norte</t>
        </is>
      </c>
      <c r="H227" s="48" t="inlineStr">
        <is>
          <t>WhatsApp</t>
        </is>
      </c>
      <c r="I227" s="48" t="inlineStr">
        <is>
          <t>Carla</t>
        </is>
      </c>
      <c r="J227" s="48" t="inlineStr">
        <is>
          <t>B04</t>
        </is>
      </c>
      <c r="K227" s="48" t="inlineStr">
        <is>
          <t>Cesta de Presente</t>
        </is>
      </c>
      <c r="L227" s="48" t="inlineStr">
        <is>
          <t>Presentes</t>
        </is>
      </c>
      <c r="M227" s="48" t="n">
        <v>2</v>
      </c>
      <c r="N227" s="74" t="n">
        <v>159</v>
      </c>
      <c r="O227" s="75" t="n">
        <v>0.05</v>
      </c>
      <c r="P227" s="74">
        <f>M227*N227*(1-O227)</f>
        <v/>
      </c>
      <c r="Q227" s="74" t="n">
        <v>164</v>
      </c>
      <c r="R227" s="74">
        <f>P227-Q227</f>
        <v/>
      </c>
      <c r="S227" s="48" t="inlineStr">
        <is>
          <t>Cartão de crédito</t>
        </is>
      </c>
    </row>
    <row r="228">
      <c r="A228" s="48" t="n">
        <v>1227</v>
      </c>
      <c r="B228" s="73" t="n">
        <v>46215</v>
      </c>
      <c r="C228" s="48" t="inlineStr">
        <is>
          <t>Jul</t>
        </is>
      </c>
      <c r="D228" s="48" t="inlineStr">
        <is>
          <t>Patrícia Alves</t>
        </is>
      </c>
      <c r="E228" s="48" t="inlineStr">
        <is>
          <t>Recife</t>
        </is>
      </c>
      <c r="F228" s="48" t="inlineStr">
        <is>
          <t>PE</t>
        </is>
      </c>
      <c r="G228" s="48" t="inlineStr">
        <is>
          <t>Nordeste</t>
        </is>
      </c>
      <c r="H228" s="48" t="inlineStr">
        <is>
          <t>WhatsApp</t>
        </is>
      </c>
      <c r="I228" s="48" t="inlineStr">
        <is>
          <t>Elisa</t>
        </is>
      </c>
      <c r="J228" s="48" t="inlineStr">
        <is>
          <t>B08</t>
        </is>
      </c>
      <c r="K228" s="48" t="inlineStr">
        <is>
          <t>Camiseta Logo</t>
        </is>
      </c>
      <c r="L228" s="48" t="inlineStr">
        <is>
          <t>Vestuário</t>
        </is>
      </c>
      <c r="M228" s="48" t="n">
        <v>4</v>
      </c>
      <c r="N228" s="74" t="n">
        <v>49.9</v>
      </c>
      <c r="O228" s="75" t="n">
        <v>0</v>
      </c>
      <c r="P228" s="74">
        <f>M228*N228*(1-O228)</f>
        <v/>
      </c>
      <c r="Q228" s="74" t="n">
        <v>76</v>
      </c>
      <c r="R228" s="74">
        <f>P228-Q228</f>
        <v/>
      </c>
      <c r="S228" s="48" t="inlineStr">
        <is>
          <t>Cartão de crédito</t>
        </is>
      </c>
    </row>
    <row r="229">
      <c r="A229" s="48" t="n">
        <v>1228</v>
      </c>
      <c r="B229" s="73" t="n">
        <v>46216</v>
      </c>
      <c r="C229" s="48" t="inlineStr">
        <is>
          <t>Jul</t>
        </is>
      </c>
      <c r="D229" s="48" t="inlineStr">
        <is>
          <t>Lucas Oliveira</t>
        </is>
      </c>
      <c r="E229" s="48" t="inlineStr">
        <is>
          <t>Fortaleza</t>
        </is>
      </c>
      <c r="F229" s="48" t="inlineStr">
        <is>
          <t>CE</t>
        </is>
      </c>
      <c r="G229" s="48" t="inlineStr">
        <is>
          <t>Nordeste</t>
        </is>
      </c>
      <c r="H229" s="48" t="inlineStr">
        <is>
          <t>Instagram</t>
        </is>
      </c>
      <c r="I229" s="48" t="inlineStr">
        <is>
          <t>Elisa</t>
        </is>
      </c>
      <c r="J229" s="48" t="inlineStr">
        <is>
          <t>B01</t>
        </is>
      </c>
      <c r="K229" s="48" t="inlineStr">
        <is>
          <t>Café em Grãos 500g</t>
        </is>
      </c>
      <c r="L229" s="48" t="inlineStr">
        <is>
          <t>Café e Bebidas</t>
        </is>
      </c>
      <c r="M229" s="48" t="n">
        <v>4</v>
      </c>
      <c r="N229" s="74" t="n">
        <v>49.9</v>
      </c>
      <c r="O229" s="75" t="n">
        <v>0</v>
      </c>
      <c r="P229" s="74">
        <f>M229*N229*(1-O229)</f>
        <v/>
      </c>
      <c r="Q229" s="74" t="n">
        <v>88</v>
      </c>
      <c r="R229" s="74">
        <f>P229-Q229</f>
        <v/>
      </c>
      <c r="S229" s="48" t="inlineStr">
        <is>
          <t>Pix</t>
        </is>
      </c>
    </row>
    <row r="230">
      <c r="A230" s="48" t="n">
        <v>1229</v>
      </c>
      <c r="B230" s="73" t="n">
        <v>46219</v>
      </c>
      <c r="C230" s="48" t="inlineStr">
        <is>
          <t>Jul</t>
        </is>
      </c>
      <c r="D230" s="48" t="inlineStr">
        <is>
          <t>Ana Dias</t>
        </is>
      </c>
      <c r="E230" s="48" t="inlineStr">
        <is>
          <t>Recife</t>
        </is>
      </c>
      <c r="F230" s="48" t="inlineStr">
        <is>
          <t>PE</t>
        </is>
      </c>
      <c r="G230" s="48" t="inlineStr">
        <is>
          <t>Nordeste</t>
        </is>
      </c>
      <c r="H230" s="48" t="inlineStr">
        <is>
          <t>Loja física</t>
        </is>
      </c>
      <c r="I230" s="48" t="inlineStr">
        <is>
          <t>Ana</t>
        </is>
      </c>
      <c r="J230" s="48" t="inlineStr">
        <is>
          <t>B06</t>
        </is>
      </c>
      <c r="K230" s="48" t="inlineStr">
        <is>
          <t>Agenda 2027</t>
        </is>
      </c>
      <c r="L230" s="48" t="inlineStr">
        <is>
          <t>Papelaria</t>
        </is>
      </c>
      <c r="M230" s="48" t="n">
        <v>1</v>
      </c>
      <c r="N230" s="74" t="n">
        <v>59.9</v>
      </c>
      <c r="O230" s="75" t="n">
        <v>0.05</v>
      </c>
      <c r="P230" s="74">
        <f>M230*N230*(1-O230)</f>
        <v/>
      </c>
      <c r="Q230" s="74" t="n">
        <v>22</v>
      </c>
      <c r="R230" s="74">
        <f>P230-Q230</f>
        <v/>
      </c>
      <c r="S230" s="48" t="inlineStr">
        <is>
          <t>Boleto</t>
        </is>
      </c>
    </row>
    <row r="231">
      <c r="A231" s="48" t="n">
        <v>1230</v>
      </c>
      <c r="B231" s="73" t="n">
        <v>46219</v>
      </c>
      <c r="C231" s="48" t="inlineStr">
        <is>
          <t>Jul</t>
        </is>
      </c>
      <c r="D231" s="48" t="inlineStr">
        <is>
          <t>Felipe Alves</t>
        </is>
      </c>
      <c r="E231" s="48" t="inlineStr">
        <is>
          <t>Campinas</t>
        </is>
      </c>
      <c r="F231" s="48" t="inlineStr">
        <is>
          <t>SP</t>
        </is>
      </c>
      <c r="G231" s="48" t="inlineStr">
        <is>
          <t>Sudeste</t>
        </is>
      </c>
      <c r="H231" s="48" t="inlineStr">
        <is>
          <t>Instagram</t>
        </is>
      </c>
      <c r="I231" s="48" t="inlineStr">
        <is>
          <t>Bruno</t>
        </is>
      </c>
      <c r="J231" s="48" t="inlineStr">
        <is>
          <t>B12</t>
        </is>
      </c>
      <c r="K231" s="48" t="inlineStr">
        <is>
          <t>Manutenção Mensal</t>
        </is>
      </c>
      <c r="L231" s="48" t="inlineStr">
        <is>
          <t>Serviços</t>
        </is>
      </c>
      <c r="M231" s="48" t="n">
        <v>1</v>
      </c>
      <c r="N231" s="74" t="n">
        <v>350</v>
      </c>
      <c r="O231" s="75" t="n">
        <v>0</v>
      </c>
      <c r="P231" s="74">
        <f>M231*N231*(1-O231)</f>
        <v/>
      </c>
      <c r="Q231" s="74" t="n">
        <v>95</v>
      </c>
      <c r="R231" s="74">
        <f>P231-Q231</f>
        <v/>
      </c>
      <c r="S231" s="48" t="inlineStr">
        <is>
          <t>Pix</t>
        </is>
      </c>
    </row>
    <row r="232">
      <c r="A232" s="48" t="n">
        <v>1231</v>
      </c>
      <c r="B232" s="73" t="n">
        <v>46219</v>
      </c>
      <c r="C232" s="48" t="inlineStr">
        <is>
          <t>Jul</t>
        </is>
      </c>
      <c r="D232" s="48" t="inlineStr">
        <is>
          <t>Aline Ribeiro</t>
        </is>
      </c>
      <c r="E232" s="48" t="inlineStr">
        <is>
          <t>Belo Horizonte</t>
        </is>
      </c>
      <c r="F232" s="48" t="inlineStr">
        <is>
          <t>MG</t>
        </is>
      </c>
      <c r="G232" s="48" t="inlineStr">
        <is>
          <t>Sudeste</t>
        </is>
      </c>
      <c r="H232" s="48" t="inlineStr">
        <is>
          <t>Instagram</t>
        </is>
      </c>
      <c r="I232" s="48" t="inlineStr">
        <is>
          <t>Carla</t>
        </is>
      </c>
      <c r="J232" s="48" t="inlineStr">
        <is>
          <t>B01</t>
        </is>
      </c>
      <c r="K232" s="48" t="inlineStr">
        <is>
          <t>Café em Grãos 500g</t>
        </is>
      </c>
      <c r="L232" s="48" t="inlineStr">
        <is>
          <t>Café e Bebidas</t>
        </is>
      </c>
      <c r="M232" s="48" t="n">
        <v>3</v>
      </c>
      <c r="N232" s="74" t="n">
        <v>49.9</v>
      </c>
      <c r="O232" s="75" t="n">
        <v>0.1</v>
      </c>
      <c r="P232" s="74">
        <f>M232*N232*(1-O232)</f>
        <v/>
      </c>
      <c r="Q232" s="74" t="n">
        <v>66</v>
      </c>
      <c r="R232" s="74">
        <f>P232-Q232</f>
        <v/>
      </c>
      <c r="S232" s="48" t="inlineStr">
        <is>
          <t>Pix</t>
        </is>
      </c>
    </row>
    <row r="233">
      <c r="A233" s="48" t="n">
        <v>1232</v>
      </c>
      <c r="B233" s="73" t="n">
        <v>46219</v>
      </c>
      <c r="C233" s="48" t="inlineStr">
        <is>
          <t>Jul</t>
        </is>
      </c>
      <c r="D233" s="48" t="inlineStr">
        <is>
          <t>Aline Rocha</t>
        </is>
      </c>
      <c r="E233" s="48" t="inlineStr">
        <is>
          <t>Rio de Janeiro</t>
        </is>
      </c>
      <c r="F233" s="48" t="inlineStr">
        <is>
          <t>RJ</t>
        </is>
      </c>
      <c r="G233" s="48" t="inlineStr">
        <is>
          <t>Sudeste</t>
        </is>
      </c>
      <c r="H233" s="48" t="inlineStr">
        <is>
          <t>Loja física</t>
        </is>
      </c>
      <c r="I233" s="48" t="inlineStr">
        <is>
          <t>Carla</t>
        </is>
      </c>
      <c r="J233" s="48" t="inlineStr">
        <is>
          <t>B03</t>
        </is>
      </c>
      <c r="K233" s="48" t="inlineStr">
        <is>
          <t>Caneca Personalizada</t>
        </is>
      </c>
      <c r="L233" s="48" t="inlineStr">
        <is>
          <t>Presentes</t>
        </is>
      </c>
      <c r="M233" s="48" t="n">
        <v>1</v>
      </c>
      <c r="N233" s="74" t="n">
        <v>39.9</v>
      </c>
      <c r="O233" s="75" t="n">
        <v>0.1</v>
      </c>
      <c r="P233" s="74">
        <f>M233*N233*(1-O233)</f>
        <v/>
      </c>
      <c r="Q233" s="74" t="n">
        <v>14.5</v>
      </c>
      <c r="R233" s="74">
        <f>P233-Q233</f>
        <v/>
      </c>
      <c r="S233" s="48" t="inlineStr">
        <is>
          <t>Cartão de débito</t>
        </is>
      </c>
    </row>
    <row r="234">
      <c r="A234" s="48" t="n">
        <v>1233</v>
      </c>
      <c r="B234" s="73" t="n">
        <v>46219</v>
      </c>
      <c r="C234" s="48" t="inlineStr">
        <is>
          <t>Jul</t>
        </is>
      </c>
      <c r="D234" s="48" t="inlineStr">
        <is>
          <t>Patrícia Alves</t>
        </is>
      </c>
      <c r="E234" s="48" t="inlineStr">
        <is>
          <t>Recife</t>
        </is>
      </c>
      <c r="F234" s="48" t="inlineStr">
        <is>
          <t>PE</t>
        </is>
      </c>
      <c r="G234" s="48" t="inlineStr">
        <is>
          <t>Nordeste</t>
        </is>
      </c>
      <c r="H234" s="48" t="inlineStr">
        <is>
          <t>Loja física</t>
        </is>
      </c>
      <c r="I234" s="48" t="inlineStr">
        <is>
          <t>Bruno</t>
        </is>
      </c>
      <c r="J234" s="48" t="inlineStr">
        <is>
          <t>B01</t>
        </is>
      </c>
      <c r="K234" s="48" t="inlineStr">
        <is>
          <t>Café em Grãos 500g</t>
        </is>
      </c>
      <c r="L234" s="48" t="inlineStr">
        <is>
          <t>Café e Bebidas</t>
        </is>
      </c>
      <c r="M234" s="48" t="n">
        <v>3</v>
      </c>
      <c r="N234" s="74" t="n">
        <v>49.9</v>
      </c>
      <c r="O234" s="75" t="n">
        <v>0</v>
      </c>
      <c r="P234" s="74">
        <f>M234*N234*(1-O234)</f>
        <v/>
      </c>
      <c r="Q234" s="74" t="n">
        <v>66</v>
      </c>
      <c r="R234" s="74">
        <f>P234-Q234</f>
        <v/>
      </c>
      <c r="S234" s="48" t="inlineStr">
        <is>
          <t>Boleto</t>
        </is>
      </c>
    </row>
    <row r="235">
      <c r="A235" s="48" t="n">
        <v>1234</v>
      </c>
      <c r="B235" s="73" t="n">
        <v>46220</v>
      </c>
      <c r="C235" s="48" t="inlineStr">
        <is>
          <t>Jul</t>
        </is>
      </c>
      <c r="D235" s="48" t="inlineStr">
        <is>
          <t>Patrícia Martins</t>
        </is>
      </c>
      <c r="E235" s="48" t="inlineStr">
        <is>
          <t>Belo Horizonte</t>
        </is>
      </c>
      <c r="F235" s="48" t="inlineStr">
        <is>
          <t>MG</t>
        </is>
      </c>
      <c r="G235" s="48" t="inlineStr">
        <is>
          <t>Sudeste</t>
        </is>
      </c>
      <c r="H235" s="48" t="inlineStr">
        <is>
          <t>Loja física</t>
        </is>
      </c>
      <c r="I235" s="48" t="inlineStr">
        <is>
          <t>Elisa</t>
        </is>
      </c>
      <c r="J235" s="48" t="inlineStr">
        <is>
          <t>B07</t>
        </is>
      </c>
      <c r="K235" s="48" t="inlineStr">
        <is>
          <t>Caderno Artesanal</t>
        </is>
      </c>
      <c r="L235" s="48" t="inlineStr">
        <is>
          <t>Papelaria</t>
        </is>
      </c>
      <c r="M235" s="48" t="n">
        <v>2</v>
      </c>
      <c r="N235" s="74" t="n">
        <v>34.9</v>
      </c>
      <c r="O235" s="75" t="n">
        <v>0</v>
      </c>
      <c r="P235" s="74">
        <f>M235*N235*(1-O235)</f>
        <v/>
      </c>
      <c r="Q235" s="74" t="n">
        <v>24</v>
      </c>
      <c r="R235" s="74">
        <f>P235-Q235</f>
        <v/>
      </c>
      <c r="S235" s="48" t="inlineStr">
        <is>
          <t>Cartão de crédito</t>
        </is>
      </c>
    </row>
    <row r="236">
      <c r="A236" s="48" t="n">
        <v>1235</v>
      </c>
      <c r="B236" s="73" t="n">
        <v>46220</v>
      </c>
      <c r="C236" s="48" t="inlineStr">
        <is>
          <t>Jul</t>
        </is>
      </c>
      <c r="D236" s="48" t="inlineStr">
        <is>
          <t>Lucas Oliveira</t>
        </is>
      </c>
      <c r="E236" s="48" t="inlineStr">
        <is>
          <t>Fortaleza</t>
        </is>
      </c>
      <c r="F236" s="48" t="inlineStr">
        <is>
          <t>CE</t>
        </is>
      </c>
      <c r="G236" s="48" t="inlineStr">
        <is>
          <t>Nordeste</t>
        </is>
      </c>
      <c r="H236" s="48" t="inlineStr">
        <is>
          <t>WhatsApp</t>
        </is>
      </c>
      <c r="I236" s="48" t="inlineStr">
        <is>
          <t>Ana</t>
        </is>
      </c>
      <c r="J236" s="48" t="inlineStr">
        <is>
          <t>B08</t>
        </is>
      </c>
      <c r="K236" s="48" t="inlineStr">
        <is>
          <t>Camiseta Logo</t>
        </is>
      </c>
      <c r="L236" s="48" t="inlineStr">
        <is>
          <t>Vestuário</t>
        </is>
      </c>
      <c r="M236" s="48" t="n">
        <v>2</v>
      </c>
      <c r="N236" s="74" t="n">
        <v>49.9</v>
      </c>
      <c r="O236" s="75" t="n">
        <v>0.05</v>
      </c>
      <c r="P236" s="74">
        <f>M236*N236*(1-O236)</f>
        <v/>
      </c>
      <c r="Q236" s="74" t="n">
        <v>38</v>
      </c>
      <c r="R236" s="74">
        <f>P236-Q236</f>
        <v/>
      </c>
      <c r="S236" s="48" t="inlineStr">
        <is>
          <t>Cartão de crédito</t>
        </is>
      </c>
    </row>
    <row r="237">
      <c r="A237" s="48" t="n">
        <v>1236</v>
      </c>
      <c r="B237" s="73" t="n">
        <v>46220</v>
      </c>
      <c r="C237" s="48" t="inlineStr">
        <is>
          <t>Jul</t>
        </is>
      </c>
      <c r="D237" s="48" t="inlineStr">
        <is>
          <t>Larissa Pereira</t>
        </is>
      </c>
      <c r="E237" s="48" t="inlineStr">
        <is>
          <t>São Paulo</t>
        </is>
      </c>
      <c r="F237" s="48" t="inlineStr">
        <is>
          <t>SP</t>
        </is>
      </c>
      <c r="G237" s="48" t="inlineStr">
        <is>
          <t>Sudeste</t>
        </is>
      </c>
      <c r="H237" s="48" t="inlineStr">
        <is>
          <t>Site</t>
        </is>
      </c>
      <c r="I237" s="48" t="inlineStr">
        <is>
          <t>Diego</t>
        </is>
      </c>
      <c r="J237" s="48" t="inlineStr">
        <is>
          <t>B04</t>
        </is>
      </c>
      <c r="K237" s="48" t="inlineStr">
        <is>
          <t>Cesta de Presente</t>
        </is>
      </c>
      <c r="L237" s="48" t="inlineStr">
        <is>
          <t>Presentes</t>
        </is>
      </c>
      <c r="M237" s="48" t="n">
        <v>2</v>
      </c>
      <c r="N237" s="74" t="n">
        <v>159</v>
      </c>
      <c r="O237" s="75" t="n">
        <v>0.05</v>
      </c>
      <c r="P237" s="74">
        <f>M237*N237*(1-O237)</f>
        <v/>
      </c>
      <c r="Q237" s="74" t="n">
        <v>164</v>
      </c>
      <c r="R237" s="74">
        <f>P237-Q237</f>
        <v/>
      </c>
      <c r="S237" s="48" t="inlineStr">
        <is>
          <t>Cartão de débito</t>
        </is>
      </c>
    </row>
    <row r="238">
      <c r="A238" s="48" t="n">
        <v>1237</v>
      </c>
      <c r="B238" s="73" t="n">
        <v>46222</v>
      </c>
      <c r="C238" s="48" t="inlineStr">
        <is>
          <t>Jul</t>
        </is>
      </c>
      <c r="D238" s="48" t="inlineStr">
        <is>
          <t>João Lima</t>
        </is>
      </c>
      <c r="E238" s="48" t="inlineStr">
        <is>
          <t>Rio de Janeiro</t>
        </is>
      </c>
      <c r="F238" s="48" t="inlineStr">
        <is>
          <t>RJ</t>
        </is>
      </c>
      <c r="G238" s="48" t="inlineStr">
        <is>
          <t>Sudeste</t>
        </is>
      </c>
      <c r="H238" s="48" t="inlineStr">
        <is>
          <t>Instagram</t>
        </is>
      </c>
      <c r="I238" s="48" t="inlineStr">
        <is>
          <t>Diego</t>
        </is>
      </c>
      <c r="J238" s="48" t="inlineStr">
        <is>
          <t>B06</t>
        </is>
      </c>
      <c r="K238" s="48" t="inlineStr">
        <is>
          <t>Agenda 2027</t>
        </is>
      </c>
      <c r="L238" s="48" t="inlineStr">
        <is>
          <t>Papelaria</t>
        </is>
      </c>
      <c r="M238" s="48" t="n">
        <v>2</v>
      </c>
      <c r="N238" s="74" t="n">
        <v>59.9</v>
      </c>
      <c r="O238" s="75" t="n">
        <v>0.05</v>
      </c>
      <c r="P238" s="74">
        <f>M238*N238*(1-O238)</f>
        <v/>
      </c>
      <c r="Q238" s="74" t="n">
        <v>44</v>
      </c>
      <c r="R238" s="74">
        <f>P238-Q238</f>
        <v/>
      </c>
      <c r="S238" s="48" t="inlineStr">
        <is>
          <t>Cartão de crédito</t>
        </is>
      </c>
    </row>
    <row r="239">
      <c r="A239" s="48" t="n">
        <v>1238</v>
      </c>
      <c r="B239" s="73" t="n">
        <v>46222</v>
      </c>
      <c r="C239" s="48" t="inlineStr">
        <is>
          <t>Jul</t>
        </is>
      </c>
      <c r="D239" s="48" t="inlineStr">
        <is>
          <t>Diego Alves</t>
        </is>
      </c>
      <c r="E239" s="48" t="inlineStr">
        <is>
          <t>Rio de Janeiro</t>
        </is>
      </c>
      <c r="F239" s="48" t="inlineStr">
        <is>
          <t>RJ</t>
        </is>
      </c>
      <c r="G239" s="48" t="inlineStr">
        <is>
          <t>Sudeste</t>
        </is>
      </c>
      <c r="H239" s="48" t="inlineStr">
        <is>
          <t>Loja física</t>
        </is>
      </c>
      <c r="I239" s="48" t="inlineStr">
        <is>
          <t>Diego</t>
        </is>
      </c>
      <c r="J239" s="48" t="inlineStr">
        <is>
          <t>B05</t>
        </is>
      </c>
      <c r="K239" s="48" t="inlineStr">
        <is>
          <t>Garrafa Térmica</t>
        </is>
      </c>
      <c r="L239" s="48" t="inlineStr">
        <is>
          <t>Presentes</t>
        </is>
      </c>
      <c r="M239" s="48" t="n">
        <v>6</v>
      </c>
      <c r="N239" s="74" t="n">
        <v>79.90000000000001</v>
      </c>
      <c r="O239" s="75" t="n">
        <v>0</v>
      </c>
      <c r="P239" s="74">
        <f>M239*N239*(1-O239)</f>
        <v/>
      </c>
      <c r="Q239" s="74" t="n">
        <v>198</v>
      </c>
      <c r="R239" s="74">
        <f>P239-Q239</f>
        <v/>
      </c>
      <c r="S239" s="48" t="inlineStr">
        <is>
          <t>Pix</t>
        </is>
      </c>
    </row>
    <row r="240">
      <c r="A240" s="48" t="n">
        <v>1239</v>
      </c>
      <c r="B240" s="73" t="n">
        <v>46223</v>
      </c>
      <c r="C240" s="48" t="inlineStr">
        <is>
          <t>Jul</t>
        </is>
      </c>
      <c r="D240" s="48" t="inlineStr">
        <is>
          <t>Patrícia Martins</t>
        </is>
      </c>
      <c r="E240" s="48" t="inlineStr">
        <is>
          <t>Belo Horizonte</t>
        </is>
      </c>
      <c r="F240" s="48" t="inlineStr">
        <is>
          <t>MG</t>
        </is>
      </c>
      <c r="G240" s="48" t="inlineStr">
        <is>
          <t>Sudeste</t>
        </is>
      </c>
      <c r="H240" s="48" t="inlineStr">
        <is>
          <t>Instagram</t>
        </is>
      </c>
      <c r="I240" s="48" t="inlineStr">
        <is>
          <t>Ana</t>
        </is>
      </c>
      <c r="J240" s="48" t="inlineStr">
        <is>
          <t>B09</t>
        </is>
      </c>
      <c r="K240" s="48" t="inlineStr">
        <is>
          <t>Moletom</t>
        </is>
      </c>
      <c r="L240" s="48" t="inlineStr">
        <is>
          <t>Vestuário</t>
        </is>
      </c>
      <c r="M240" s="48" t="n">
        <v>4</v>
      </c>
      <c r="N240" s="74" t="n">
        <v>139.9</v>
      </c>
      <c r="O240" s="75" t="n">
        <v>0.1</v>
      </c>
      <c r="P240" s="74">
        <f>M240*N240*(1-O240)</f>
        <v/>
      </c>
      <c r="Q240" s="74" t="n">
        <v>248</v>
      </c>
      <c r="R240" s="74">
        <f>P240-Q240</f>
        <v/>
      </c>
      <c r="S240" s="48" t="inlineStr">
        <is>
          <t>Pix</t>
        </is>
      </c>
    </row>
    <row r="241">
      <c r="A241" s="48" t="n">
        <v>1240</v>
      </c>
      <c r="B241" s="73" t="n">
        <v>46223</v>
      </c>
      <c r="C241" s="48" t="inlineStr">
        <is>
          <t>Jul</t>
        </is>
      </c>
      <c r="D241" s="48" t="inlineStr">
        <is>
          <t>Juliana Silva</t>
        </is>
      </c>
      <c r="E241" s="48" t="inlineStr">
        <is>
          <t>São Paulo</t>
        </is>
      </c>
      <c r="F241" s="48" t="inlineStr">
        <is>
          <t>SP</t>
        </is>
      </c>
      <c r="G241" s="48" t="inlineStr">
        <is>
          <t>Sudeste</t>
        </is>
      </c>
      <c r="H241" s="48" t="inlineStr">
        <is>
          <t>Instagram</t>
        </is>
      </c>
      <c r="I241" s="48" t="inlineStr">
        <is>
          <t>Bruno</t>
        </is>
      </c>
      <c r="J241" s="48" t="inlineStr">
        <is>
          <t>B04</t>
        </is>
      </c>
      <c r="K241" s="48" t="inlineStr">
        <is>
          <t>Cesta de Presente</t>
        </is>
      </c>
      <c r="L241" s="48" t="inlineStr">
        <is>
          <t>Presentes</t>
        </is>
      </c>
      <c r="M241" s="48" t="n">
        <v>1</v>
      </c>
      <c r="N241" s="74" t="n">
        <v>159</v>
      </c>
      <c r="O241" s="75" t="n">
        <v>0</v>
      </c>
      <c r="P241" s="74">
        <f>M241*N241*(1-O241)</f>
        <v/>
      </c>
      <c r="Q241" s="74" t="n">
        <v>82</v>
      </c>
      <c r="R241" s="74">
        <f>P241-Q241</f>
        <v/>
      </c>
      <c r="S241" s="48" t="inlineStr">
        <is>
          <t>Pix</t>
        </is>
      </c>
    </row>
    <row r="242">
      <c r="A242" s="48" t="n">
        <v>1241</v>
      </c>
      <c r="B242" s="73" t="n">
        <v>46224</v>
      </c>
      <c r="C242" s="48" t="inlineStr">
        <is>
          <t>Jul</t>
        </is>
      </c>
      <c r="D242" s="48" t="inlineStr">
        <is>
          <t>Ana Pereira</t>
        </is>
      </c>
      <c r="E242" s="48" t="inlineStr">
        <is>
          <t>Brasília</t>
        </is>
      </c>
      <c r="F242" s="48" t="inlineStr">
        <is>
          <t>DF</t>
        </is>
      </c>
      <c r="G242" s="48" t="inlineStr">
        <is>
          <t>Centro-Oeste</t>
        </is>
      </c>
      <c r="H242" s="48" t="inlineStr">
        <is>
          <t>Instagram</t>
        </is>
      </c>
      <c r="I242" s="48" t="inlineStr">
        <is>
          <t>Elisa</t>
        </is>
      </c>
      <c r="J242" s="48" t="inlineStr">
        <is>
          <t>B02</t>
        </is>
      </c>
      <c r="K242" s="48" t="inlineStr">
        <is>
          <t>Kit Degustação</t>
        </is>
      </c>
      <c r="L242" s="48" t="inlineStr">
        <is>
          <t>Café e Bebidas</t>
        </is>
      </c>
      <c r="M242" s="48" t="n">
        <v>2</v>
      </c>
      <c r="N242" s="74" t="n">
        <v>89.90000000000001</v>
      </c>
      <c r="O242" s="75" t="n">
        <v>0</v>
      </c>
      <c r="P242" s="74">
        <f>M242*N242*(1-O242)</f>
        <v/>
      </c>
      <c r="Q242" s="74" t="n">
        <v>82</v>
      </c>
      <c r="R242" s="74">
        <f>P242-Q242</f>
        <v/>
      </c>
      <c r="S242" s="48" t="inlineStr">
        <is>
          <t>Cartão de crédito</t>
        </is>
      </c>
    </row>
    <row r="243">
      <c r="A243" s="48" t="n">
        <v>1242</v>
      </c>
      <c r="B243" s="73" t="n">
        <v>46224</v>
      </c>
      <c r="C243" s="48" t="inlineStr">
        <is>
          <t>Jul</t>
        </is>
      </c>
      <c r="D243" s="48" t="inlineStr">
        <is>
          <t>Juliana Silva</t>
        </is>
      </c>
      <c r="E243" s="48" t="inlineStr">
        <is>
          <t>São Paulo</t>
        </is>
      </c>
      <c r="F243" s="48" t="inlineStr">
        <is>
          <t>SP</t>
        </is>
      </c>
      <c r="G243" s="48" t="inlineStr">
        <is>
          <t>Sudeste</t>
        </is>
      </c>
      <c r="H243" s="48" t="inlineStr">
        <is>
          <t>Loja física</t>
        </is>
      </c>
      <c r="I243" s="48" t="inlineStr">
        <is>
          <t>Ana</t>
        </is>
      </c>
      <c r="J243" s="48" t="inlineStr">
        <is>
          <t>B01</t>
        </is>
      </c>
      <c r="K243" s="48" t="inlineStr">
        <is>
          <t>Café em Grãos 500g</t>
        </is>
      </c>
      <c r="L243" s="48" t="inlineStr">
        <is>
          <t>Café e Bebidas</t>
        </is>
      </c>
      <c r="M243" s="48" t="n">
        <v>1</v>
      </c>
      <c r="N243" s="74" t="n">
        <v>49.9</v>
      </c>
      <c r="O243" s="75" t="n">
        <v>0</v>
      </c>
      <c r="P243" s="74">
        <f>M243*N243*(1-O243)</f>
        <v/>
      </c>
      <c r="Q243" s="74" t="n">
        <v>22</v>
      </c>
      <c r="R243" s="74">
        <f>P243-Q243</f>
        <v/>
      </c>
      <c r="S243" s="48" t="inlineStr">
        <is>
          <t>Cartão de crédito</t>
        </is>
      </c>
    </row>
    <row r="244">
      <c r="A244" s="48" t="n">
        <v>1243</v>
      </c>
      <c r="B244" s="73" t="n">
        <v>46227</v>
      </c>
      <c r="C244" s="48" t="inlineStr">
        <is>
          <t>Jul</t>
        </is>
      </c>
      <c r="D244" s="48" t="inlineStr">
        <is>
          <t>Lucas Souza</t>
        </is>
      </c>
      <c r="E244" s="48" t="inlineStr">
        <is>
          <t>Porto Alegre</t>
        </is>
      </c>
      <c r="F244" s="48" t="inlineStr">
        <is>
          <t>RS</t>
        </is>
      </c>
      <c r="G244" s="48" t="inlineStr">
        <is>
          <t>Sul</t>
        </is>
      </c>
      <c r="H244" s="48" t="inlineStr">
        <is>
          <t>Site</t>
        </is>
      </c>
      <c r="I244" s="48" t="inlineStr">
        <is>
          <t>Elisa</t>
        </is>
      </c>
      <c r="J244" s="48" t="inlineStr">
        <is>
          <t>B03</t>
        </is>
      </c>
      <c r="K244" s="48" t="inlineStr">
        <is>
          <t>Caneca Personalizada</t>
        </is>
      </c>
      <c r="L244" s="48" t="inlineStr">
        <is>
          <t>Presentes</t>
        </is>
      </c>
      <c r="M244" s="48" t="n">
        <v>3</v>
      </c>
      <c r="N244" s="74" t="n">
        <v>39.9</v>
      </c>
      <c r="O244" s="75" t="n">
        <v>0.05</v>
      </c>
      <c r="P244" s="74">
        <f>M244*N244*(1-O244)</f>
        <v/>
      </c>
      <c r="Q244" s="74" t="n">
        <v>43.5</v>
      </c>
      <c r="R244" s="74">
        <f>P244-Q244</f>
        <v/>
      </c>
      <c r="S244" s="48" t="inlineStr">
        <is>
          <t>Cartão de crédito</t>
        </is>
      </c>
    </row>
    <row r="245">
      <c r="A245" s="48" t="n">
        <v>1244</v>
      </c>
      <c r="B245" s="73" t="n">
        <v>46227</v>
      </c>
      <c r="C245" s="48" t="inlineStr">
        <is>
          <t>Jul</t>
        </is>
      </c>
      <c r="D245" s="48" t="inlineStr">
        <is>
          <t>Carlos Santos</t>
        </is>
      </c>
      <c r="E245" s="48" t="inlineStr">
        <is>
          <t>Brasília</t>
        </is>
      </c>
      <c r="F245" s="48" t="inlineStr">
        <is>
          <t>DF</t>
        </is>
      </c>
      <c r="G245" s="48" t="inlineStr">
        <is>
          <t>Centro-Oeste</t>
        </is>
      </c>
      <c r="H245" s="48" t="inlineStr">
        <is>
          <t>Site</t>
        </is>
      </c>
      <c r="I245" s="48" t="inlineStr">
        <is>
          <t>Ana</t>
        </is>
      </c>
      <c r="J245" s="48" t="inlineStr">
        <is>
          <t>B09</t>
        </is>
      </c>
      <c r="K245" s="48" t="inlineStr">
        <is>
          <t>Moletom</t>
        </is>
      </c>
      <c r="L245" s="48" t="inlineStr">
        <is>
          <t>Vestuário</t>
        </is>
      </c>
      <c r="M245" s="48" t="n">
        <v>3</v>
      </c>
      <c r="N245" s="74" t="n">
        <v>139.9</v>
      </c>
      <c r="O245" s="75" t="n">
        <v>0.1</v>
      </c>
      <c r="P245" s="74">
        <f>M245*N245*(1-O245)</f>
        <v/>
      </c>
      <c r="Q245" s="74" t="n">
        <v>186</v>
      </c>
      <c r="R245" s="74">
        <f>P245-Q245</f>
        <v/>
      </c>
      <c r="S245" s="48" t="inlineStr">
        <is>
          <t>Cartão de crédito</t>
        </is>
      </c>
    </row>
    <row r="246">
      <c r="A246" s="48" t="n">
        <v>1245</v>
      </c>
      <c r="B246" s="73" t="n">
        <v>46227</v>
      </c>
      <c r="C246" s="48" t="inlineStr">
        <is>
          <t>Jul</t>
        </is>
      </c>
      <c r="D246" s="48" t="inlineStr">
        <is>
          <t>Bruno Oliveira</t>
        </is>
      </c>
      <c r="E246" s="48" t="inlineStr">
        <is>
          <t>Belo Horizonte</t>
        </is>
      </c>
      <c r="F246" s="48" t="inlineStr">
        <is>
          <t>MG</t>
        </is>
      </c>
      <c r="G246" s="48" t="inlineStr">
        <is>
          <t>Sudeste</t>
        </is>
      </c>
      <c r="H246" s="48" t="inlineStr">
        <is>
          <t>WhatsApp</t>
        </is>
      </c>
      <c r="I246" s="48" t="inlineStr">
        <is>
          <t>Ana</t>
        </is>
      </c>
      <c r="J246" s="48" t="inlineStr">
        <is>
          <t>B10</t>
        </is>
      </c>
      <c r="K246" s="48" t="inlineStr">
        <is>
          <t>Consultoria 1h</t>
        </is>
      </c>
      <c r="L246" s="48" t="inlineStr">
        <is>
          <t>Serviços</t>
        </is>
      </c>
      <c r="M246" s="48" t="n">
        <v>1</v>
      </c>
      <c r="N246" s="74" t="n">
        <v>250</v>
      </c>
      <c r="O246" s="75" t="n">
        <v>0.05</v>
      </c>
      <c r="P246" s="74">
        <f>M246*N246*(1-O246)</f>
        <v/>
      </c>
      <c r="Q246" s="74" t="n">
        <v>60</v>
      </c>
      <c r="R246" s="74">
        <f>P246-Q246</f>
        <v/>
      </c>
      <c r="S246" s="48" t="inlineStr">
        <is>
          <t>Boleto</t>
        </is>
      </c>
    </row>
    <row r="247">
      <c r="A247" s="48" t="n">
        <v>1246</v>
      </c>
      <c r="B247" s="73" t="n">
        <v>46227</v>
      </c>
      <c r="C247" s="48" t="inlineStr">
        <is>
          <t>Jul</t>
        </is>
      </c>
      <c r="D247" s="48" t="inlineStr">
        <is>
          <t>Bruno Dias</t>
        </is>
      </c>
      <c r="E247" s="48" t="inlineStr">
        <is>
          <t>Belo Horizonte</t>
        </is>
      </c>
      <c r="F247" s="48" t="inlineStr">
        <is>
          <t>MG</t>
        </is>
      </c>
      <c r="G247" s="48" t="inlineStr">
        <is>
          <t>Sudeste</t>
        </is>
      </c>
      <c r="H247" s="48" t="inlineStr">
        <is>
          <t>Loja física</t>
        </is>
      </c>
      <c r="I247" s="48" t="inlineStr">
        <is>
          <t>Diego</t>
        </is>
      </c>
      <c r="J247" s="48" t="inlineStr">
        <is>
          <t>B01</t>
        </is>
      </c>
      <c r="K247" s="48" t="inlineStr">
        <is>
          <t>Café em Grãos 500g</t>
        </is>
      </c>
      <c r="L247" s="48" t="inlineStr">
        <is>
          <t>Café e Bebidas</t>
        </is>
      </c>
      <c r="M247" s="48" t="n">
        <v>6</v>
      </c>
      <c r="N247" s="74" t="n">
        <v>49.9</v>
      </c>
      <c r="O247" s="75" t="n">
        <v>0.05</v>
      </c>
      <c r="P247" s="74">
        <f>M247*N247*(1-O247)</f>
        <v/>
      </c>
      <c r="Q247" s="74" t="n">
        <v>132</v>
      </c>
      <c r="R247" s="74">
        <f>P247-Q247</f>
        <v/>
      </c>
      <c r="S247" s="48" t="inlineStr">
        <is>
          <t>Pix</t>
        </is>
      </c>
    </row>
    <row r="248">
      <c r="A248" s="48" t="n">
        <v>1247</v>
      </c>
      <c r="B248" s="73" t="n">
        <v>46230</v>
      </c>
      <c r="C248" s="48" t="inlineStr">
        <is>
          <t>Jul</t>
        </is>
      </c>
      <c r="D248" s="48" t="inlineStr">
        <is>
          <t>Lucas Oliveira</t>
        </is>
      </c>
      <c r="E248" s="48" t="inlineStr">
        <is>
          <t>Fortaleza</t>
        </is>
      </c>
      <c r="F248" s="48" t="inlineStr">
        <is>
          <t>CE</t>
        </is>
      </c>
      <c r="G248" s="48" t="inlineStr">
        <is>
          <t>Nordeste</t>
        </is>
      </c>
      <c r="H248" s="48" t="inlineStr">
        <is>
          <t>Loja física</t>
        </is>
      </c>
      <c r="I248" s="48" t="inlineStr">
        <is>
          <t>Ana</t>
        </is>
      </c>
      <c r="J248" s="48" t="inlineStr">
        <is>
          <t>B07</t>
        </is>
      </c>
      <c r="K248" s="48" t="inlineStr">
        <is>
          <t>Caderno Artesanal</t>
        </is>
      </c>
      <c r="L248" s="48" t="inlineStr">
        <is>
          <t>Papelaria</t>
        </is>
      </c>
      <c r="M248" s="48" t="n">
        <v>2</v>
      </c>
      <c r="N248" s="74" t="n">
        <v>34.9</v>
      </c>
      <c r="O248" s="75" t="n">
        <v>0</v>
      </c>
      <c r="P248" s="74">
        <f>M248*N248*(1-O248)</f>
        <v/>
      </c>
      <c r="Q248" s="74" t="n">
        <v>24</v>
      </c>
      <c r="R248" s="74">
        <f>P248-Q248</f>
        <v/>
      </c>
      <c r="S248" s="48" t="inlineStr">
        <is>
          <t>Cartão de débito</t>
        </is>
      </c>
    </row>
    <row r="249">
      <c r="A249" s="48" t="n">
        <v>1248</v>
      </c>
      <c r="B249" s="73" t="n">
        <v>46230</v>
      </c>
      <c r="C249" s="48" t="inlineStr">
        <is>
          <t>Jul</t>
        </is>
      </c>
      <c r="D249" s="48" t="inlineStr">
        <is>
          <t>Diego Alves</t>
        </is>
      </c>
      <c r="E249" s="48" t="inlineStr">
        <is>
          <t>Rio de Janeiro</t>
        </is>
      </c>
      <c r="F249" s="48" t="inlineStr">
        <is>
          <t>RJ</t>
        </is>
      </c>
      <c r="G249" s="48" t="inlineStr">
        <is>
          <t>Sudeste</t>
        </is>
      </c>
      <c r="H249" s="48" t="inlineStr">
        <is>
          <t>Loja física</t>
        </is>
      </c>
      <c r="I249" s="48" t="inlineStr">
        <is>
          <t>Carla</t>
        </is>
      </c>
      <c r="J249" s="48" t="inlineStr">
        <is>
          <t>B03</t>
        </is>
      </c>
      <c r="K249" s="48" t="inlineStr">
        <is>
          <t>Caneca Personalizada</t>
        </is>
      </c>
      <c r="L249" s="48" t="inlineStr">
        <is>
          <t>Presentes</t>
        </is>
      </c>
      <c r="M249" s="48" t="n">
        <v>3</v>
      </c>
      <c r="N249" s="74" t="n">
        <v>39.9</v>
      </c>
      <c r="O249" s="75" t="n">
        <v>0</v>
      </c>
      <c r="P249" s="74">
        <f>M249*N249*(1-O249)</f>
        <v/>
      </c>
      <c r="Q249" s="74" t="n">
        <v>43.5</v>
      </c>
      <c r="R249" s="74">
        <f>P249-Q249</f>
        <v/>
      </c>
      <c r="S249" s="48" t="inlineStr">
        <is>
          <t>Pix</t>
        </is>
      </c>
    </row>
    <row r="250">
      <c r="A250" s="48" t="n">
        <v>1249</v>
      </c>
      <c r="B250" s="73" t="n">
        <v>46230</v>
      </c>
      <c r="C250" s="48" t="inlineStr">
        <is>
          <t>Jul</t>
        </is>
      </c>
      <c r="D250" s="48" t="inlineStr">
        <is>
          <t>Bruno Martins</t>
        </is>
      </c>
      <c r="E250" s="48" t="inlineStr">
        <is>
          <t>Rio de Janeiro</t>
        </is>
      </c>
      <c r="F250" s="48" t="inlineStr">
        <is>
          <t>RJ</t>
        </is>
      </c>
      <c r="G250" s="48" t="inlineStr">
        <is>
          <t>Sudeste</t>
        </is>
      </c>
      <c r="H250" s="48" t="inlineStr">
        <is>
          <t>Site</t>
        </is>
      </c>
      <c r="I250" s="48" t="inlineStr">
        <is>
          <t>Carla</t>
        </is>
      </c>
      <c r="J250" s="48" t="inlineStr">
        <is>
          <t>B06</t>
        </is>
      </c>
      <c r="K250" s="48" t="inlineStr">
        <is>
          <t>Agenda 2027</t>
        </is>
      </c>
      <c r="L250" s="48" t="inlineStr">
        <is>
          <t>Papelaria</t>
        </is>
      </c>
      <c r="M250" s="48" t="n">
        <v>4</v>
      </c>
      <c r="N250" s="74" t="n">
        <v>59.9</v>
      </c>
      <c r="O250" s="75" t="n">
        <v>0.05</v>
      </c>
      <c r="P250" s="74">
        <f>M250*N250*(1-O250)</f>
        <v/>
      </c>
      <c r="Q250" s="74" t="n">
        <v>88</v>
      </c>
      <c r="R250" s="74">
        <f>P250-Q250</f>
        <v/>
      </c>
      <c r="S250" s="48" t="inlineStr">
        <is>
          <t>Cartão de crédito</t>
        </is>
      </c>
    </row>
    <row r="251">
      <c r="A251" s="48" t="n">
        <v>1250</v>
      </c>
      <c r="B251" s="73" t="n">
        <v>46231</v>
      </c>
      <c r="C251" s="48" t="inlineStr">
        <is>
          <t>Jul</t>
        </is>
      </c>
      <c r="D251" s="48" t="inlineStr">
        <is>
          <t>Carlos Ribeiro</t>
        </is>
      </c>
      <c r="E251" s="48" t="inlineStr">
        <is>
          <t>Porto Alegre</t>
        </is>
      </c>
      <c r="F251" s="48" t="inlineStr">
        <is>
          <t>RS</t>
        </is>
      </c>
      <c r="G251" s="48" t="inlineStr">
        <is>
          <t>Sul</t>
        </is>
      </c>
      <c r="H251" s="48" t="inlineStr">
        <is>
          <t>Site</t>
        </is>
      </c>
      <c r="I251" s="48" t="inlineStr">
        <is>
          <t>Ana</t>
        </is>
      </c>
      <c r="J251" s="48" t="inlineStr">
        <is>
          <t>B11</t>
        </is>
      </c>
      <c r="K251" s="48" t="inlineStr">
        <is>
          <t>Instalação de Sistema</t>
        </is>
      </c>
      <c r="L251" s="48" t="inlineStr">
        <is>
          <t>Serviços</t>
        </is>
      </c>
      <c r="M251" s="48" t="n">
        <v>1</v>
      </c>
      <c r="N251" s="74" t="n">
        <v>480</v>
      </c>
      <c r="O251" s="75" t="n">
        <v>0.05</v>
      </c>
      <c r="P251" s="74">
        <f>M251*N251*(1-O251)</f>
        <v/>
      </c>
      <c r="Q251" s="74" t="n">
        <v>150</v>
      </c>
      <c r="R251" s="74">
        <f>P251-Q251</f>
        <v/>
      </c>
      <c r="S251" s="48" t="inlineStr">
        <is>
          <t>Cartão de crédito</t>
        </is>
      </c>
    </row>
    <row r="252">
      <c r="A252" s="48" t="n">
        <v>1251</v>
      </c>
      <c r="B252" s="73" t="n">
        <v>46231</v>
      </c>
      <c r="C252" s="48" t="inlineStr">
        <is>
          <t>Jul</t>
        </is>
      </c>
      <c r="D252" s="48" t="inlineStr">
        <is>
          <t>Lucas Souza</t>
        </is>
      </c>
      <c r="E252" s="48" t="inlineStr">
        <is>
          <t>Porto Alegre</t>
        </is>
      </c>
      <c r="F252" s="48" t="inlineStr">
        <is>
          <t>RS</t>
        </is>
      </c>
      <c r="G252" s="48" t="inlineStr">
        <is>
          <t>Sul</t>
        </is>
      </c>
      <c r="H252" s="48" t="inlineStr">
        <is>
          <t>Loja física</t>
        </is>
      </c>
      <c r="I252" s="48" t="inlineStr">
        <is>
          <t>Elisa</t>
        </is>
      </c>
      <c r="J252" s="48" t="inlineStr">
        <is>
          <t>B01</t>
        </is>
      </c>
      <c r="K252" s="48" t="inlineStr">
        <is>
          <t>Café em Grãos 500g</t>
        </is>
      </c>
      <c r="L252" s="48" t="inlineStr">
        <is>
          <t>Café e Bebidas</t>
        </is>
      </c>
      <c r="M252" s="48" t="n">
        <v>3</v>
      </c>
      <c r="N252" s="74" t="n">
        <v>49.9</v>
      </c>
      <c r="O252" s="75" t="n">
        <v>0.05</v>
      </c>
      <c r="P252" s="74">
        <f>M252*N252*(1-O252)</f>
        <v/>
      </c>
      <c r="Q252" s="74" t="n">
        <v>66</v>
      </c>
      <c r="R252" s="74">
        <f>P252-Q252</f>
        <v/>
      </c>
      <c r="S252" s="48" t="inlineStr">
        <is>
          <t>Cartão de débito</t>
        </is>
      </c>
    </row>
    <row r="253">
      <c r="A253" s="48" t="n">
        <v>1252</v>
      </c>
      <c r="B253" s="73" t="n">
        <v>46231</v>
      </c>
      <c r="C253" s="48" t="inlineStr">
        <is>
          <t>Jul</t>
        </is>
      </c>
      <c r="D253" s="48" t="inlineStr">
        <is>
          <t>Maria Dias</t>
        </is>
      </c>
      <c r="E253" s="48" t="inlineStr">
        <is>
          <t>São Paulo</t>
        </is>
      </c>
      <c r="F253" s="48" t="inlineStr">
        <is>
          <t>SP</t>
        </is>
      </c>
      <c r="G253" s="48" t="inlineStr">
        <is>
          <t>Sudeste</t>
        </is>
      </c>
      <c r="H253" s="48" t="inlineStr">
        <is>
          <t>Loja física</t>
        </is>
      </c>
      <c r="I253" s="48" t="inlineStr">
        <is>
          <t>Diego</t>
        </is>
      </c>
      <c r="J253" s="48" t="inlineStr">
        <is>
          <t>B01</t>
        </is>
      </c>
      <c r="K253" s="48" t="inlineStr">
        <is>
          <t>Café em Grãos 500g</t>
        </is>
      </c>
      <c r="L253" s="48" t="inlineStr">
        <is>
          <t>Café e Bebidas</t>
        </is>
      </c>
      <c r="M253" s="48" t="n">
        <v>2</v>
      </c>
      <c r="N253" s="74" t="n">
        <v>49.9</v>
      </c>
      <c r="O253" s="75" t="n">
        <v>0.1</v>
      </c>
      <c r="P253" s="74">
        <f>M253*N253*(1-O253)</f>
        <v/>
      </c>
      <c r="Q253" s="74" t="n">
        <v>44</v>
      </c>
      <c r="R253" s="74">
        <f>P253-Q253</f>
        <v/>
      </c>
      <c r="S253" s="48" t="inlineStr">
        <is>
          <t>Pix</t>
        </is>
      </c>
    </row>
    <row r="254">
      <c r="A254" s="48" t="n">
        <v>1253</v>
      </c>
      <c r="B254" s="73" t="n">
        <v>46231</v>
      </c>
      <c r="C254" s="48" t="inlineStr">
        <is>
          <t>Jul</t>
        </is>
      </c>
      <c r="D254" s="48" t="inlineStr">
        <is>
          <t>Ana Martins</t>
        </is>
      </c>
      <c r="E254" s="48" t="inlineStr">
        <is>
          <t>Campinas</t>
        </is>
      </c>
      <c r="F254" s="48" t="inlineStr">
        <is>
          <t>SP</t>
        </is>
      </c>
      <c r="G254" s="48" t="inlineStr">
        <is>
          <t>Sudeste</t>
        </is>
      </c>
      <c r="H254" s="48" t="inlineStr">
        <is>
          <t>Loja física</t>
        </is>
      </c>
      <c r="I254" s="48" t="inlineStr">
        <is>
          <t>Diego</t>
        </is>
      </c>
      <c r="J254" s="48" t="inlineStr">
        <is>
          <t>B03</t>
        </is>
      </c>
      <c r="K254" s="48" t="inlineStr">
        <is>
          <t>Caneca Personalizada</t>
        </is>
      </c>
      <c r="L254" s="48" t="inlineStr">
        <is>
          <t>Presentes</t>
        </is>
      </c>
      <c r="M254" s="48" t="n">
        <v>3</v>
      </c>
      <c r="N254" s="74" t="n">
        <v>39.9</v>
      </c>
      <c r="O254" s="75" t="n">
        <v>0</v>
      </c>
      <c r="P254" s="74">
        <f>M254*N254*(1-O254)</f>
        <v/>
      </c>
      <c r="Q254" s="74" t="n">
        <v>43.5</v>
      </c>
      <c r="R254" s="74">
        <f>P254-Q254</f>
        <v/>
      </c>
      <c r="S254" s="48" t="inlineStr">
        <is>
          <t>Pix</t>
        </is>
      </c>
    </row>
    <row r="255">
      <c r="A255" s="48" t="n">
        <v>1254</v>
      </c>
      <c r="B255" s="73" t="n">
        <v>46232</v>
      </c>
      <c r="C255" s="48" t="inlineStr">
        <is>
          <t>Jul</t>
        </is>
      </c>
      <c r="D255" s="48" t="inlineStr">
        <is>
          <t>Patrícia Alves</t>
        </is>
      </c>
      <c r="E255" s="48" t="inlineStr">
        <is>
          <t>Recife</t>
        </is>
      </c>
      <c r="F255" s="48" t="inlineStr">
        <is>
          <t>PE</t>
        </is>
      </c>
      <c r="G255" s="48" t="inlineStr">
        <is>
          <t>Nordeste</t>
        </is>
      </c>
      <c r="H255" s="48" t="inlineStr">
        <is>
          <t>Site</t>
        </is>
      </c>
      <c r="I255" s="48" t="inlineStr">
        <is>
          <t>Bruno</t>
        </is>
      </c>
      <c r="J255" s="48" t="inlineStr">
        <is>
          <t>B01</t>
        </is>
      </c>
      <c r="K255" s="48" t="inlineStr">
        <is>
          <t>Café em Grãos 500g</t>
        </is>
      </c>
      <c r="L255" s="48" t="inlineStr">
        <is>
          <t>Café e Bebidas</t>
        </is>
      </c>
      <c r="M255" s="48" t="n">
        <v>3</v>
      </c>
      <c r="N255" s="74" t="n">
        <v>49.9</v>
      </c>
      <c r="O255" s="75" t="n">
        <v>0</v>
      </c>
      <c r="P255" s="74">
        <f>M255*N255*(1-O255)</f>
        <v/>
      </c>
      <c r="Q255" s="74" t="n">
        <v>66</v>
      </c>
      <c r="R255" s="74">
        <f>P255-Q255</f>
        <v/>
      </c>
      <c r="S255" s="48" t="inlineStr">
        <is>
          <t>Cartão de crédito</t>
        </is>
      </c>
    </row>
    <row r="256">
      <c r="A256" s="48" t="n">
        <v>1255</v>
      </c>
      <c r="B256" s="73" t="n">
        <v>46233</v>
      </c>
      <c r="C256" s="48" t="inlineStr">
        <is>
          <t>Jul</t>
        </is>
      </c>
      <c r="D256" s="48" t="inlineStr">
        <is>
          <t>Carlos Santos</t>
        </is>
      </c>
      <c r="E256" s="48" t="inlineStr">
        <is>
          <t>Brasília</t>
        </is>
      </c>
      <c r="F256" s="48" t="inlineStr">
        <is>
          <t>DF</t>
        </is>
      </c>
      <c r="G256" s="48" t="inlineStr">
        <is>
          <t>Centro-Oeste</t>
        </is>
      </c>
      <c r="H256" s="48" t="inlineStr">
        <is>
          <t>Site</t>
        </is>
      </c>
      <c r="I256" s="48" t="inlineStr">
        <is>
          <t>Diego</t>
        </is>
      </c>
      <c r="J256" s="48" t="inlineStr">
        <is>
          <t>B12</t>
        </is>
      </c>
      <c r="K256" s="48" t="inlineStr">
        <is>
          <t>Manutenção Mensal</t>
        </is>
      </c>
      <c r="L256" s="48" t="inlineStr">
        <is>
          <t>Serviços</t>
        </is>
      </c>
      <c r="M256" s="48" t="n">
        <v>1</v>
      </c>
      <c r="N256" s="74" t="n">
        <v>350</v>
      </c>
      <c r="O256" s="75" t="n">
        <v>0.1</v>
      </c>
      <c r="P256" s="74">
        <f>M256*N256*(1-O256)</f>
        <v/>
      </c>
      <c r="Q256" s="74" t="n">
        <v>95</v>
      </c>
      <c r="R256" s="74">
        <f>P256-Q256</f>
        <v/>
      </c>
      <c r="S256" s="48" t="inlineStr">
        <is>
          <t>Pix</t>
        </is>
      </c>
    </row>
    <row r="257">
      <c r="A257" s="48" t="n">
        <v>1256</v>
      </c>
      <c r="B257" s="73" t="n">
        <v>46234</v>
      </c>
      <c r="C257" s="48" t="inlineStr">
        <is>
          <t>Jul</t>
        </is>
      </c>
      <c r="D257" s="48" t="inlineStr">
        <is>
          <t>Fernanda Lima</t>
        </is>
      </c>
      <c r="E257" s="48" t="inlineStr">
        <is>
          <t>Florianópolis</t>
        </is>
      </c>
      <c r="F257" s="48" t="inlineStr">
        <is>
          <t>SC</t>
        </is>
      </c>
      <c r="G257" s="48" t="inlineStr">
        <is>
          <t>Sul</t>
        </is>
      </c>
      <c r="H257" s="48" t="inlineStr">
        <is>
          <t>Loja física</t>
        </is>
      </c>
      <c r="I257" s="48" t="inlineStr">
        <is>
          <t>Bruno</t>
        </is>
      </c>
      <c r="J257" s="48" t="inlineStr">
        <is>
          <t>B01</t>
        </is>
      </c>
      <c r="K257" s="48" t="inlineStr">
        <is>
          <t>Café em Grãos 500g</t>
        </is>
      </c>
      <c r="L257" s="48" t="inlineStr">
        <is>
          <t>Café e Bebidas</t>
        </is>
      </c>
      <c r="M257" s="48" t="n">
        <v>2</v>
      </c>
      <c r="N257" s="74" t="n">
        <v>49.9</v>
      </c>
      <c r="O257" s="75" t="n">
        <v>0</v>
      </c>
      <c r="P257" s="74">
        <f>M257*N257*(1-O257)</f>
        <v/>
      </c>
      <c r="Q257" s="74" t="n">
        <v>44</v>
      </c>
      <c r="R257" s="74">
        <f>P257-Q257</f>
        <v/>
      </c>
      <c r="S257" s="48" t="inlineStr">
        <is>
          <t>Cartão de crédito</t>
        </is>
      </c>
    </row>
    <row r="258">
      <c r="A258" s="48" t="n">
        <v>1257</v>
      </c>
      <c r="B258" s="73" t="n">
        <v>46235</v>
      </c>
      <c r="C258" s="48" t="inlineStr">
        <is>
          <t>Ago</t>
        </is>
      </c>
      <c r="D258" s="48" t="inlineStr">
        <is>
          <t>Bruno Martins</t>
        </is>
      </c>
      <c r="E258" s="48" t="inlineStr">
        <is>
          <t>Rio de Janeiro</t>
        </is>
      </c>
      <c r="F258" s="48" t="inlineStr">
        <is>
          <t>RJ</t>
        </is>
      </c>
      <c r="G258" s="48" t="inlineStr">
        <is>
          <t>Sudeste</t>
        </is>
      </c>
      <c r="H258" s="48" t="inlineStr">
        <is>
          <t>Site</t>
        </is>
      </c>
      <c r="I258" s="48" t="inlineStr">
        <is>
          <t>Bruno</t>
        </is>
      </c>
      <c r="J258" s="48" t="inlineStr">
        <is>
          <t>B07</t>
        </is>
      </c>
      <c r="K258" s="48" t="inlineStr">
        <is>
          <t>Caderno Artesanal</t>
        </is>
      </c>
      <c r="L258" s="48" t="inlineStr">
        <is>
          <t>Papelaria</t>
        </is>
      </c>
      <c r="M258" s="48" t="n">
        <v>1</v>
      </c>
      <c r="N258" s="74" t="n">
        <v>34.9</v>
      </c>
      <c r="O258" s="75" t="n">
        <v>0.1</v>
      </c>
      <c r="P258" s="74">
        <f>M258*N258*(1-O258)</f>
        <v/>
      </c>
      <c r="Q258" s="74" t="n">
        <v>12</v>
      </c>
      <c r="R258" s="74">
        <f>P258-Q258</f>
        <v/>
      </c>
      <c r="S258" s="48" t="inlineStr">
        <is>
          <t>Pix</t>
        </is>
      </c>
    </row>
    <row r="259">
      <c r="A259" s="48" t="n">
        <v>1258</v>
      </c>
      <c r="B259" s="73" t="n">
        <v>46236</v>
      </c>
      <c r="C259" s="48" t="inlineStr">
        <is>
          <t>Ago</t>
        </is>
      </c>
      <c r="D259" s="48" t="inlineStr">
        <is>
          <t>Felipe Lima</t>
        </is>
      </c>
      <c r="E259" s="48" t="inlineStr">
        <is>
          <t>Curitiba</t>
        </is>
      </c>
      <c r="F259" s="48" t="inlineStr">
        <is>
          <t>PR</t>
        </is>
      </c>
      <c r="G259" s="48" t="inlineStr">
        <is>
          <t>Sul</t>
        </is>
      </c>
      <c r="H259" s="48" t="inlineStr">
        <is>
          <t>Loja física</t>
        </is>
      </c>
      <c r="I259" s="48" t="inlineStr">
        <is>
          <t>Carla</t>
        </is>
      </c>
      <c r="J259" s="48" t="inlineStr">
        <is>
          <t>B06</t>
        </is>
      </c>
      <c r="K259" s="48" t="inlineStr">
        <is>
          <t>Agenda 2027</t>
        </is>
      </c>
      <c r="L259" s="48" t="inlineStr">
        <is>
          <t>Papelaria</t>
        </is>
      </c>
      <c r="M259" s="48" t="n">
        <v>2</v>
      </c>
      <c r="N259" s="74" t="n">
        <v>59.9</v>
      </c>
      <c r="O259" s="75" t="n">
        <v>0.15</v>
      </c>
      <c r="P259" s="74">
        <f>M259*N259*(1-O259)</f>
        <v/>
      </c>
      <c r="Q259" s="74" t="n">
        <v>44</v>
      </c>
      <c r="R259" s="74">
        <f>P259-Q259</f>
        <v/>
      </c>
      <c r="S259" s="48" t="inlineStr">
        <is>
          <t>Pix</t>
        </is>
      </c>
    </row>
    <row r="260">
      <c r="A260" s="48" t="n">
        <v>1259</v>
      </c>
      <c r="B260" s="73" t="n">
        <v>46237</v>
      </c>
      <c r="C260" s="48" t="inlineStr">
        <is>
          <t>Ago</t>
        </is>
      </c>
      <c r="D260" s="48" t="inlineStr">
        <is>
          <t>Thiago Ribeiro</t>
        </is>
      </c>
      <c r="E260" s="48" t="inlineStr">
        <is>
          <t>Belo Horizonte</t>
        </is>
      </c>
      <c r="F260" s="48" t="inlineStr">
        <is>
          <t>MG</t>
        </is>
      </c>
      <c r="G260" s="48" t="inlineStr">
        <is>
          <t>Sudeste</t>
        </is>
      </c>
      <c r="H260" s="48" t="inlineStr">
        <is>
          <t>WhatsApp</t>
        </is>
      </c>
      <c r="I260" s="48" t="inlineStr">
        <is>
          <t>Carla</t>
        </is>
      </c>
      <c r="J260" s="48" t="inlineStr">
        <is>
          <t>B05</t>
        </is>
      </c>
      <c r="K260" s="48" t="inlineStr">
        <is>
          <t>Garrafa Térmica</t>
        </is>
      </c>
      <c r="L260" s="48" t="inlineStr">
        <is>
          <t>Presentes</t>
        </is>
      </c>
      <c r="M260" s="48" t="n">
        <v>2</v>
      </c>
      <c r="N260" s="74" t="n">
        <v>79.90000000000001</v>
      </c>
      <c r="O260" s="75" t="n">
        <v>0</v>
      </c>
      <c r="P260" s="74">
        <f>M260*N260*(1-O260)</f>
        <v/>
      </c>
      <c r="Q260" s="74" t="n">
        <v>66</v>
      </c>
      <c r="R260" s="74">
        <f>P260-Q260</f>
        <v/>
      </c>
      <c r="S260" s="48" t="inlineStr">
        <is>
          <t>Cartão de crédito</t>
        </is>
      </c>
    </row>
    <row r="261">
      <c r="A261" s="48" t="n">
        <v>1260</v>
      </c>
      <c r="B261" s="73" t="n">
        <v>46238</v>
      </c>
      <c r="C261" s="48" t="inlineStr">
        <is>
          <t>Ago</t>
        </is>
      </c>
      <c r="D261" s="48" t="inlineStr">
        <is>
          <t>Ana Dias</t>
        </is>
      </c>
      <c r="E261" s="48" t="inlineStr">
        <is>
          <t>Recife</t>
        </is>
      </c>
      <c r="F261" s="48" t="inlineStr">
        <is>
          <t>PE</t>
        </is>
      </c>
      <c r="G261" s="48" t="inlineStr">
        <is>
          <t>Nordeste</t>
        </is>
      </c>
      <c r="H261" s="48" t="inlineStr">
        <is>
          <t>Loja física</t>
        </is>
      </c>
      <c r="I261" s="48" t="inlineStr">
        <is>
          <t>Carla</t>
        </is>
      </c>
      <c r="J261" s="48" t="inlineStr">
        <is>
          <t>B03</t>
        </is>
      </c>
      <c r="K261" s="48" t="inlineStr">
        <is>
          <t>Caneca Personalizada</t>
        </is>
      </c>
      <c r="L261" s="48" t="inlineStr">
        <is>
          <t>Presentes</t>
        </is>
      </c>
      <c r="M261" s="48" t="n">
        <v>2</v>
      </c>
      <c r="N261" s="74" t="n">
        <v>39.9</v>
      </c>
      <c r="O261" s="75" t="n">
        <v>0.15</v>
      </c>
      <c r="P261" s="74">
        <f>M261*N261*(1-O261)</f>
        <v/>
      </c>
      <c r="Q261" s="74" t="n">
        <v>29</v>
      </c>
      <c r="R261" s="74">
        <f>P261-Q261</f>
        <v/>
      </c>
      <c r="S261" s="48" t="inlineStr">
        <is>
          <t>Boleto</t>
        </is>
      </c>
    </row>
    <row r="262">
      <c r="A262" s="48" t="n">
        <v>1261</v>
      </c>
      <c r="B262" s="73" t="n">
        <v>46238</v>
      </c>
      <c r="C262" s="48" t="inlineStr">
        <is>
          <t>Ago</t>
        </is>
      </c>
      <c r="D262" s="48" t="inlineStr">
        <is>
          <t>Carlos Santos</t>
        </is>
      </c>
      <c r="E262" s="48" t="inlineStr">
        <is>
          <t>Brasília</t>
        </is>
      </c>
      <c r="F262" s="48" t="inlineStr">
        <is>
          <t>DF</t>
        </is>
      </c>
      <c r="G262" s="48" t="inlineStr">
        <is>
          <t>Centro-Oeste</t>
        </is>
      </c>
      <c r="H262" s="48" t="inlineStr">
        <is>
          <t>Instagram</t>
        </is>
      </c>
      <c r="I262" s="48" t="inlineStr">
        <is>
          <t>Bruno</t>
        </is>
      </c>
      <c r="J262" s="48" t="inlineStr">
        <is>
          <t>B08</t>
        </is>
      </c>
      <c r="K262" s="48" t="inlineStr">
        <is>
          <t>Camiseta Logo</t>
        </is>
      </c>
      <c r="L262" s="48" t="inlineStr">
        <is>
          <t>Vestuário</t>
        </is>
      </c>
      <c r="M262" s="48" t="n">
        <v>2</v>
      </c>
      <c r="N262" s="74" t="n">
        <v>49.9</v>
      </c>
      <c r="O262" s="75" t="n">
        <v>0</v>
      </c>
      <c r="P262" s="74">
        <f>M262*N262*(1-O262)</f>
        <v/>
      </c>
      <c r="Q262" s="74" t="n">
        <v>38</v>
      </c>
      <c r="R262" s="74">
        <f>P262-Q262</f>
        <v/>
      </c>
      <c r="S262" s="48" t="inlineStr">
        <is>
          <t>Cartão de débito</t>
        </is>
      </c>
    </row>
    <row r="263">
      <c r="A263" s="48" t="n">
        <v>1262</v>
      </c>
      <c r="B263" s="73" t="n">
        <v>46239</v>
      </c>
      <c r="C263" s="48" t="inlineStr">
        <is>
          <t>Ago</t>
        </is>
      </c>
      <c r="D263" s="48" t="inlineStr">
        <is>
          <t>Ana Martins</t>
        </is>
      </c>
      <c r="E263" s="48" t="inlineStr">
        <is>
          <t>Campinas</t>
        </is>
      </c>
      <c r="F263" s="48" t="inlineStr">
        <is>
          <t>SP</t>
        </is>
      </c>
      <c r="G263" s="48" t="inlineStr">
        <is>
          <t>Sudeste</t>
        </is>
      </c>
      <c r="H263" s="48" t="inlineStr">
        <is>
          <t>WhatsApp</t>
        </is>
      </c>
      <c r="I263" s="48" t="inlineStr">
        <is>
          <t>Ana</t>
        </is>
      </c>
      <c r="J263" s="48" t="inlineStr">
        <is>
          <t>B12</t>
        </is>
      </c>
      <c r="K263" s="48" t="inlineStr">
        <is>
          <t>Manutenção Mensal</t>
        </is>
      </c>
      <c r="L263" s="48" t="inlineStr">
        <is>
          <t>Serviços</t>
        </is>
      </c>
      <c r="M263" s="48" t="n">
        <v>1</v>
      </c>
      <c r="N263" s="74" t="n">
        <v>350</v>
      </c>
      <c r="O263" s="75" t="n">
        <v>0.05</v>
      </c>
      <c r="P263" s="74">
        <f>M263*N263*(1-O263)</f>
        <v/>
      </c>
      <c r="Q263" s="74" t="n">
        <v>95</v>
      </c>
      <c r="R263" s="74">
        <f>P263-Q263</f>
        <v/>
      </c>
      <c r="S263" s="48" t="inlineStr">
        <is>
          <t>Boleto</t>
        </is>
      </c>
    </row>
    <row r="264">
      <c r="A264" s="48" t="n">
        <v>1263</v>
      </c>
      <c r="B264" s="73" t="n">
        <v>46239</v>
      </c>
      <c r="C264" s="48" t="inlineStr">
        <is>
          <t>Ago</t>
        </is>
      </c>
      <c r="D264" s="48" t="inlineStr">
        <is>
          <t>Renata Lima</t>
        </is>
      </c>
      <c r="E264" s="48" t="inlineStr">
        <is>
          <t>São Paulo</t>
        </is>
      </c>
      <c r="F264" s="48" t="inlineStr">
        <is>
          <t>SP</t>
        </is>
      </c>
      <c r="G264" s="48" t="inlineStr">
        <is>
          <t>Sudeste</t>
        </is>
      </c>
      <c r="H264" s="48" t="inlineStr">
        <is>
          <t>WhatsApp</t>
        </is>
      </c>
      <c r="I264" s="48" t="inlineStr">
        <is>
          <t>Bruno</t>
        </is>
      </c>
      <c r="J264" s="48" t="inlineStr">
        <is>
          <t>B07</t>
        </is>
      </c>
      <c r="K264" s="48" t="inlineStr">
        <is>
          <t>Caderno Artesanal</t>
        </is>
      </c>
      <c r="L264" s="48" t="inlineStr">
        <is>
          <t>Papelaria</t>
        </is>
      </c>
      <c r="M264" s="48" t="n">
        <v>2</v>
      </c>
      <c r="N264" s="74" t="n">
        <v>34.9</v>
      </c>
      <c r="O264" s="75" t="n">
        <v>0</v>
      </c>
      <c r="P264" s="74">
        <f>M264*N264*(1-O264)</f>
        <v/>
      </c>
      <c r="Q264" s="74" t="n">
        <v>24</v>
      </c>
      <c r="R264" s="74">
        <f>P264-Q264</f>
        <v/>
      </c>
      <c r="S264" s="48" t="inlineStr">
        <is>
          <t>Pix</t>
        </is>
      </c>
    </row>
    <row r="265">
      <c r="A265" s="48" t="n">
        <v>1264</v>
      </c>
      <c r="B265" s="73" t="n">
        <v>46240</v>
      </c>
      <c r="C265" s="48" t="inlineStr">
        <is>
          <t>Ago</t>
        </is>
      </c>
      <c r="D265" s="48" t="inlineStr">
        <is>
          <t>Fernanda Lima</t>
        </is>
      </c>
      <c r="E265" s="48" t="inlineStr">
        <is>
          <t>Florianópolis</t>
        </is>
      </c>
      <c r="F265" s="48" t="inlineStr">
        <is>
          <t>SC</t>
        </is>
      </c>
      <c r="G265" s="48" t="inlineStr">
        <is>
          <t>Sul</t>
        </is>
      </c>
      <c r="H265" s="48" t="inlineStr">
        <is>
          <t>Instagram</t>
        </is>
      </c>
      <c r="I265" s="48" t="inlineStr">
        <is>
          <t>Carla</t>
        </is>
      </c>
      <c r="J265" s="48" t="inlineStr">
        <is>
          <t>B04</t>
        </is>
      </c>
      <c r="K265" s="48" t="inlineStr">
        <is>
          <t>Cesta de Presente</t>
        </is>
      </c>
      <c r="L265" s="48" t="inlineStr">
        <is>
          <t>Presentes</t>
        </is>
      </c>
      <c r="M265" s="48" t="n">
        <v>1</v>
      </c>
      <c r="N265" s="74" t="n">
        <v>159</v>
      </c>
      <c r="O265" s="75" t="n">
        <v>0</v>
      </c>
      <c r="P265" s="74">
        <f>M265*N265*(1-O265)</f>
        <v/>
      </c>
      <c r="Q265" s="74" t="n">
        <v>82</v>
      </c>
      <c r="R265" s="74">
        <f>P265-Q265</f>
        <v/>
      </c>
      <c r="S265" s="48" t="inlineStr">
        <is>
          <t>Cartão de crédito</t>
        </is>
      </c>
    </row>
    <row r="266">
      <c r="A266" s="48" t="n">
        <v>1265</v>
      </c>
      <c r="B266" s="73" t="n">
        <v>46240</v>
      </c>
      <c r="C266" s="48" t="inlineStr">
        <is>
          <t>Ago</t>
        </is>
      </c>
      <c r="D266" s="48" t="inlineStr">
        <is>
          <t>Felipe Rocha</t>
        </is>
      </c>
      <c r="E266" s="48" t="inlineStr">
        <is>
          <t>Brasília</t>
        </is>
      </c>
      <c r="F266" s="48" t="inlineStr">
        <is>
          <t>DF</t>
        </is>
      </c>
      <c r="G266" s="48" t="inlineStr">
        <is>
          <t>Centro-Oeste</t>
        </is>
      </c>
      <c r="H266" s="48" t="inlineStr">
        <is>
          <t>Instagram</t>
        </is>
      </c>
      <c r="I266" s="48" t="inlineStr">
        <is>
          <t>Carla</t>
        </is>
      </c>
      <c r="J266" s="48" t="inlineStr">
        <is>
          <t>B02</t>
        </is>
      </c>
      <c r="K266" s="48" t="inlineStr">
        <is>
          <t>Kit Degustação</t>
        </is>
      </c>
      <c r="L266" s="48" t="inlineStr">
        <is>
          <t>Café e Bebidas</t>
        </is>
      </c>
      <c r="M266" s="48" t="n">
        <v>3</v>
      </c>
      <c r="N266" s="74" t="n">
        <v>89.90000000000001</v>
      </c>
      <c r="O266" s="75" t="n">
        <v>0</v>
      </c>
      <c r="P266" s="74">
        <f>M266*N266*(1-O266)</f>
        <v/>
      </c>
      <c r="Q266" s="74" t="n">
        <v>123</v>
      </c>
      <c r="R266" s="74">
        <f>P266-Q266</f>
        <v/>
      </c>
      <c r="S266" s="48" t="inlineStr">
        <is>
          <t>Pix</t>
        </is>
      </c>
    </row>
    <row r="267">
      <c r="A267" s="48" t="n">
        <v>1266</v>
      </c>
      <c r="B267" s="73" t="n">
        <v>46243</v>
      </c>
      <c r="C267" s="48" t="inlineStr">
        <is>
          <t>Ago</t>
        </is>
      </c>
      <c r="D267" s="48" t="inlineStr">
        <is>
          <t>Aline Ribeiro</t>
        </is>
      </c>
      <c r="E267" s="48" t="inlineStr">
        <is>
          <t>Belo Horizonte</t>
        </is>
      </c>
      <c r="F267" s="48" t="inlineStr">
        <is>
          <t>MG</t>
        </is>
      </c>
      <c r="G267" s="48" t="inlineStr">
        <is>
          <t>Sudeste</t>
        </is>
      </c>
      <c r="H267" s="48" t="inlineStr">
        <is>
          <t>Site</t>
        </is>
      </c>
      <c r="I267" s="48" t="inlineStr">
        <is>
          <t>Elisa</t>
        </is>
      </c>
      <c r="J267" s="48" t="inlineStr">
        <is>
          <t>B03</t>
        </is>
      </c>
      <c r="K267" s="48" t="inlineStr">
        <is>
          <t>Caneca Personalizada</t>
        </is>
      </c>
      <c r="L267" s="48" t="inlineStr">
        <is>
          <t>Presentes</t>
        </is>
      </c>
      <c r="M267" s="48" t="n">
        <v>4</v>
      </c>
      <c r="N267" s="74" t="n">
        <v>39.9</v>
      </c>
      <c r="O267" s="75" t="n">
        <v>0.05</v>
      </c>
      <c r="P267" s="74">
        <f>M267*N267*(1-O267)</f>
        <v/>
      </c>
      <c r="Q267" s="74" t="n">
        <v>58</v>
      </c>
      <c r="R267" s="74">
        <f>P267-Q267</f>
        <v/>
      </c>
      <c r="S267" s="48" t="inlineStr">
        <is>
          <t>Cartão de crédito</t>
        </is>
      </c>
    </row>
    <row r="268">
      <c r="A268" s="48" t="n">
        <v>1267</v>
      </c>
      <c r="B268" s="73" t="n">
        <v>46243</v>
      </c>
      <c r="C268" s="48" t="inlineStr">
        <is>
          <t>Ago</t>
        </is>
      </c>
      <c r="D268" s="48" t="inlineStr">
        <is>
          <t>Diego Rocha</t>
        </is>
      </c>
      <c r="E268" s="48" t="inlineStr">
        <is>
          <t>Rio de Janeiro</t>
        </is>
      </c>
      <c r="F268" s="48" t="inlineStr">
        <is>
          <t>RJ</t>
        </is>
      </c>
      <c r="G268" s="48" t="inlineStr">
        <is>
          <t>Sudeste</t>
        </is>
      </c>
      <c r="H268" s="48" t="inlineStr">
        <is>
          <t>WhatsApp</t>
        </is>
      </c>
      <c r="I268" s="48" t="inlineStr">
        <is>
          <t>Bruno</t>
        </is>
      </c>
      <c r="J268" s="48" t="inlineStr">
        <is>
          <t>B02</t>
        </is>
      </c>
      <c r="K268" s="48" t="inlineStr">
        <is>
          <t>Kit Degustação</t>
        </is>
      </c>
      <c r="L268" s="48" t="inlineStr">
        <is>
          <t>Café e Bebidas</t>
        </is>
      </c>
      <c r="M268" s="48" t="n">
        <v>2</v>
      </c>
      <c r="N268" s="74" t="n">
        <v>89.90000000000001</v>
      </c>
      <c r="O268" s="75" t="n">
        <v>0</v>
      </c>
      <c r="P268" s="74">
        <f>M268*N268*(1-O268)</f>
        <v/>
      </c>
      <c r="Q268" s="74" t="n">
        <v>82</v>
      </c>
      <c r="R268" s="74">
        <f>P268-Q268</f>
        <v/>
      </c>
      <c r="S268" s="48" t="inlineStr">
        <is>
          <t>Pix</t>
        </is>
      </c>
    </row>
    <row r="269">
      <c r="A269" s="48" t="n">
        <v>1268</v>
      </c>
      <c r="B269" s="73" t="n">
        <v>46244</v>
      </c>
      <c r="C269" s="48" t="inlineStr">
        <is>
          <t>Ago</t>
        </is>
      </c>
      <c r="D269" s="48" t="inlineStr">
        <is>
          <t>Patrícia Alves</t>
        </is>
      </c>
      <c r="E269" s="48" t="inlineStr">
        <is>
          <t>Recife</t>
        </is>
      </c>
      <c r="F269" s="48" t="inlineStr">
        <is>
          <t>PE</t>
        </is>
      </c>
      <c r="G269" s="48" t="inlineStr">
        <is>
          <t>Nordeste</t>
        </is>
      </c>
      <c r="H269" s="48" t="inlineStr">
        <is>
          <t>Site</t>
        </is>
      </c>
      <c r="I269" s="48" t="inlineStr">
        <is>
          <t>Diego</t>
        </is>
      </c>
      <c r="J269" s="48" t="inlineStr">
        <is>
          <t>B05</t>
        </is>
      </c>
      <c r="K269" s="48" t="inlineStr">
        <is>
          <t>Garrafa Térmica</t>
        </is>
      </c>
      <c r="L269" s="48" t="inlineStr">
        <is>
          <t>Presentes</t>
        </is>
      </c>
      <c r="M269" s="48" t="n">
        <v>2</v>
      </c>
      <c r="N269" s="74" t="n">
        <v>79.90000000000001</v>
      </c>
      <c r="O269" s="75" t="n">
        <v>0</v>
      </c>
      <c r="P269" s="74">
        <f>M269*N269*(1-O269)</f>
        <v/>
      </c>
      <c r="Q269" s="74" t="n">
        <v>66</v>
      </c>
      <c r="R269" s="74">
        <f>P269-Q269</f>
        <v/>
      </c>
      <c r="S269" s="48" t="inlineStr">
        <is>
          <t>Pix</t>
        </is>
      </c>
    </row>
    <row r="270">
      <c r="A270" s="48" t="n">
        <v>1269</v>
      </c>
      <c r="B270" s="73" t="n">
        <v>46244</v>
      </c>
      <c r="C270" s="48" t="inlineStr">
        <is>
          <t>Ago</t>
        </is>
      </c>
      <c r="D270" s="48" t="inlineStr">
        <is>
          <t>Ana Ribeiro</t>
        </is>
      </c>
      <c r="E270" s="48" t="inlineStr">
        <is>
          <t>Rio de Janeiro</t>
        </is>
      </c>
      <c r="F270" s="48" t="inlineStr">
        <is>
          <t>RJ</t>
        </is>
      </c>
      <c r="G270" s="48" t="inlineStr">
        <is>
          <t>Sudeste</t>
        </is>
      </c>
      <c r="H270" s="48" t="inlineStr">
        <is>
          <t>Instagram</t>
        </is>
      </c>
      <c r="I270" s="48" t="inlineStr">
        <is>
          <t>Diego</t>
        </is>
      </c>
      <c r="J270" s="48" t="inlineStr">
        <is>
          <t>B03</t>
        </is>
      </c>
      <c r="K270" s="48" t="inlineStr">
        <is>
          <t>Caneca Personalizada</t>
        </is>
      </c>
      <c r="L270" s="48" t="inlineStr">
        <is>
          <t>Presentes</t>
        </is>
      </c>
      <c r="M270" s="48" t="n">
        <v>2</v>
      </c>
      <c r="N270" s="74" t="n">
        <v>39.9</v>
      </c>
      <c r="O270" s="75" t="n">
        <v>0</v>
      </c>
      <c r="P270" s="74">
        <f>M270*N270*(1-O270)</f>
        <v/>
      </c>
      <c r="Q270" s="74" t="n">
        <v>29</v>
      </c>
      <c r="R270" s="74">
        <f>P270-Q270</f>
        <v/>
      </c>
      <c r="S270" s="48" t="inlineStr">
        <is>
          <t>Pix</t>
        </is>
      </c>
    </row>
    <row r="271">
      <c r="A271" s="48" t="n">
        <v>1270</v>
      </c>
      <c r="B271" s="73" t="n">
        <v>46245</v>
      </c>
      <c r="C271" s="48" t="inlineStr">
        <is>
          <t>Ago</t>
        </is>
      </c>
      <c r="D271" s="48" t="inlineStr">
        <is>
          <t>Gustavo Pereira</t>
        </is>
      </c>
      <c r="E271" s="48" t="inlineStr">
        <is>
          <t>Belém</t>
        </is>
      </c>
      <c r="F271" s="48" t="inlineStr">
        <is>
          <t>PA</t>
        </is>
      </c>
      <c r="G271" s="48" t="inlineStr">
        <is>
          <t>Norte</t>
        </is>
      </c>
      <c r="H271" s="48" t="inlineStr">
        <is>
          <t>Instagram</t>
        </is>
      </c>
      <c r="I271" s="48" t="inlineStr">
        <is>
          <t>Elisa</t>
        </is>
      </c>
      <c r="J271" s="48" t="inlineStr">
        <is>
          <t>B08</t>
        </is>
      </c>
      <c r="K271" s="48" t="inlineStr">
        <is>
          <t>Camiseta Logo</t>
        </is>
      </c>
      <c r="L271" s="48" t="inlineStr">
        <is>
          <t>Vestuário</t>
        </is>
      </c>
      <c r="M271" s="48" t="n">
        <v>1</v>
      </c>
      <c r="N271" s="74" t="n">
        <v>49.9</v>
      </c>
      <c r="O271" s="75" t="n">
        <v>0</v>
      </c>
      <c r="P271" s="74">
        <f>M271*N271*(1-O271)</f>
        <v/>
      </c>
      <c r="Q271" s="74" t="n">
        <v>19</v>
      </c>
      <c r="R271" s="74">
        <f>P271-Q271</f>
        <v/>
      </c>
      <c r="S271" s="48" t="inlineStr">
        <is>
          <t>Pix</t>
        </is>
      </c>
    </row>
    <row r="272">
      <c r="A272" s="48" t="n">
        <v>1271</v>
      </c>
      <c r="B272" s="73" t="n">
        <v>46246</v>
      </c>
      <c r="C272" s="48" t="inlineStr">
        <is>
          <t>Ago</t>
        </is>
      </c>
      <c r="D272" s="48" t="inlineStr">
        <is>
          <t>Bruno Dias</t>
        </is>
      </c>
      <c r="E272" s="48" t="inlineStr">
        <is>
          <t>Belo Horizonte</t>
        </is>
      </c>
      <c r="F272" s="48" t="inlineStr">
        <is>
          <t>MG</t>
        </is>
      </c>
      <c r="G272" s="48" t="inlineStr">
        <is>
          <t>Sudeste</t>
        </is>
      </c>
      <c r="H272" s="48" t="inlineStr">
        <is>
          <t>Site</t>
        </is>
      </c>
      <c r="I272" s="48" t="inlineStr">
        <is>
          <t>Bruno</t>
        </is>
      </c>
      <c r="J272" s="48" t="inlineStr">
        <is>
          <t>B06</t>
        </is>
      </c>
      <c r="K272" s="48" t="inlineStr">
        <is>
          <t>Agenda 2027</t>
        </is>
      </c>
      <c r="L272" s="48" t="inlineStr">
        <is>
          <t>Papelaria</t>
        </is>
      </c>
      <c r="M272" s="48" t="n">
        <v>1</v>
      </c>
      <c r="N272" s="74" t="n">
        <v>59.9</v>
      </c>
      <c r="O272" s="75" t="n">
        <v>0.05</v>
      </c>
      <c r="P272" s="74">
        <f>M272*N272*(1-O272)</f>
        <v/>
      </c>
      <c r="Q272" s="74" t="n">
        <v>22</v>
      </c>
      <c r="R272" s="74">
        <f>P272-Q272</f>
        <v/>
      </c>
      <c r="S272" s="48" t="inlineStr">
        <is>
          <t>Pix</t>
        </is>
      </c>
    </row>
    <row r="273">
      <c r="A273" s="48" t="n">
        <v>1272</v>
      </c>
      <c r="B273" s="73" t="n">
        <v>46246</v>
      </c>
      <c r="C273" s="48" t="inlineStr">
        <is>
          <t>Ago</t>
        </is>
      </c>
      <c r="D273" s="48" t="inlineStr">
        <is>
          <t>Pedro Souza</t>
        </is>
      </c>
      <c r="E273" s="48" t="inlineStr">
        <is>
          <t>Belo Horizonte</t>
        </is>
      </c>
      <c r="F273" s="48" t="inlineStr">
        <is>
          <t>MG</t>
        </is>
      </c>
      <c r="G273" s="48" t="inlineStr">
        <is>
          <t>Sudeste</t>
        </is>
      </c>
      <c r="H273" s="48" t="inlineStr">
        <is>
          <t>Loja física</t>
        </is>
      </c>
      <c r="I273" s="48" t="inlineStr">
        <is>
          <t>Bruno</t>
        </is>
      </c>
      <c r="J273" s="48" t="inlineStr">
        <is>
          <t>B03</t>
        </is>
      </c>
      <c r="K273" s="48" t="inlineStr">
        <is>
          <t>Caneca Personalizada</t>
        </is>
      </c>
      <c r="L273" s="48" t="inlineStr">
        <is>
          <t>Presentes</t>
        </is>
      </c>
      <c r="M273" s="48" t="n">
        <v>1</v>
      </c>
      <c r="N273" s="74" t="n">
        <v>39.9</v>
      </c>
      <c r="O273" s="75" t="n">
        <v>0</v>
      </c>
      <c r="P273" s="74">
        <f>M273*N273*(1-O273)</f>
        <v/>
      </c>
      <c r="Q273" s="74" t="n">
        <v>14.5</v>
      </c>
      <c r="R273" s="74">
        <f>P273-Q273</f>
        <v/>
      </c>
      <c r="S273" s="48" t="inlineStr">
        <is>
          <t>Cartão de crédito</t>
        </is>
      </c>
    </row>
    <row r="274">
      <c r="A274" s="48" t="n">
        <v>1273</v>
      </c>
      <c r="B274" s="73" t="n">
        <v>46246</v>
      </c>
      <c r="C274" s="48" t="inlineStr">
        <is>
          <t>Ago</t>
        </is>
      </c>
      <c r="D274" s="48" t="inlineStr">
        <is>
          <t>João Lima</t>
        </is>
      </c>
      <c r="E274" s="48" t="inlineStr">
        <is>
          <t>Rio de Janeiro</t>
        </is>
      </c>
      <c r="F274" s="48" t="inlineStr">
        <is>
          <t>RJ</t>
        </is>
      </c>
      <c r="G274" s="48" t="inlineStr">
        <is>
          <t>Sudeste</t>
        </is>
      </c>
      <c r="H274" s="48" t="inlineStr">
        <is>
          <t>WhatsApp</t>
        </is>
      </c>
      <c r="I274" s="48" t="inlineStr">
        <is>
          <t>Elisa</t>
        </is>
      </c>
      <c r="J274" s="48" t="inlineStr">
        <is>
          <t>B04</t>
        </is>
      </c>
      <c r="K274" s="48" t="inlineStr">
        <is>
          <t>Cesta de Presente</t>
        </is>
      </c>
      <c r="L274" s="48" t="inlineStr">
        <is>
          <t>Presentes</t>
        </is>
      </c>
      <c r="M274" s="48" t="n">
        <v>2</v>
      </c>
      <c r="N274" s="74" t="n">
        <v>159</v>
      </c>
      <c r="O274" s="75" t="n">
        <v>0</v>
      </c>
      <c r="P274" s="74">
        <f>M274*N274*(1-O274)</f>
        <v/>
      </c>
      <c r="Q274" s="74" t="n">
        <v>164</v>
      </c>
      <c r="R274" s="74">
        <f>P274-Q274</f>
        <v/>
      </c>
      <c r="S274" s="48" t="inlineStr">
        <is>
          <t>Pix</t>
        </is>
      </c>
    </row>
    <row r="275">
      <c r="A275" s="48" t="n">
        <v>1274</v>
      </c>
      <c r="B275" s="73" t="n">
        <v>46249</v>
      </c>
      <c r="C275" s="48" t="inlineStr">
        <is>
          <t>Ago</t>
        </is>
      </c>
      <c r="D275" s="48" t="inlineStr">
        <is>
          <t>Carlos Rocha</t>
        </is>
      </c>
      <c r="E275" s="48" t="inlineStr">
        <is>
          <t>Florianópolis</t>
        </is>
      </c>
      <c r="F275" s="48" t="inlineStr">
        <is>
          <t>SC</t>
        </is>
      </c>
      <c r="G275" s="48" t="inlineStr">
        <is>
          <t>Sul</t>
        </is>
      </c>
      <c r="H275" s="48" t="inlineStr">
        <is>
          <t>WhatsApp</t>
        </is>
      </c>
      <c r="I275" s="48" t="inlineStr">
        <is>
          <t>Diego</t>
        </is>
      </c>
      <c r="J275" s="48" t="inlineStr">
        <is>
          <t>B01</t>
        </is>
      </c>
      <c r="K275" s="48" t="inlineStr">
        <is>
          <t>Café em Grãos 500g</t>
        </is>
      </c>
      <c r="L275" s="48" t="inlineStr">
        <is>
          <t>Café e Bebidas</t>
        </is>
      </c>
      <c r="M275" s="48" t="n">
        <v>1</v>
      </c>
      <c r="N275" s="74" t="n">
        <v>49.9</v>
      </c>
      <c r="O275" s="75" t="n">
        <v>0</v>
      </c>
      <c r="P275" s="74">
        <f>M275*N275*(1-O275)</f>
        <v/>
      </c>
      <c r="Q275" s="74" t="n">
        <v>22</v>
      </c>
      <c r="R275" s="74">
        <f>P275-Q275</f>
        <v/>
      </c>
      <c r="S275" s="48" t="inlineStr">
        <is>
          <t>Boleto</t>
        </is>
      </c>
    </row>
    <row r="276">
      <c r="A276" s="48" t="n">
        <v>1275</v>
      </c>
      <c r="B276" s="73" t="n">
        <v>46252</v>
      </c>
      <c r="C276" s="48" t="inlineStr">
        <is>
          <t>Ago</t>
        </is>
      </c>
      <c r="D276" s="48" t="inlineStr">
        <is>
          <t>Aline Martins</t>
        </is>
      </c>
      <c r="E276" s="48" t="inlineStr">
        <is>
          <t>Brasília</t>
        </is>
      </c>
      <c r="F276" s="48" t="inlineStr">
        <is>
          <t>DF</t>
        </is>
      </c>
      <c r="G276" s="48" t="inlineStr">
        <is>
          <t>Centro-Oeste</t>
        </is>
      </c>
      <c r="H276" s="48" t="inlineStr">
        <is>
          <t>Instagram</t>
        </is>
      </c>
      <c r="I276" s="48" t="inlineStr">
        <is>
          <t>Bruno</t>
        </is>
      </c>
      <c r="J276" s="48" t="inlineStr">
        <is>
          <t>B01</t>
        </is>
      </c>
      <c r="K276" s="48" t="inlineStr">
        <is>
          <t>Café em Grãos 500g</t>
        </is>
      </c>
      <c r="L276" s="48" t="inlineStr">
        <is>
          <t>Café e Bebidas</t>
        </is>
      </c>
      <c r="M276" s="48" t="n">
        <v>2</v>
      </c>
      <c r="N276" s="74" t="n">
        <v>49.9</v>
      </c>
      <c r="O276" s="75" t="n">
        <v>0</v>
      </c>
      <c r="P276" s="74">
        <f>M276*N276*(1-O276)</f>
        <v/>
      </c>
      <c r="Q276" s="74" t="n">
        <v>44</v>
      </c>
      <c r="R276" s="74">
        <f>P276-Q276</f>
        <v/>
      </c>
      <c r="S276" s="48" t="inlineStr">
        <is>
          <t>Cartão de crédito</t>
        </is>
      </c>
    </row>
    <row r="277">
      <c r="A277" s="48" t="n">
        <v>1276</v>
      </c>
      <c r="B277" s="73" t="n">
        <v>46252</v>
      </c>
      <c r="C277" s="48" t="inlineStr">
        <is>
          <t>Ago</t>
        </is>
      </c>
      <c r="D277" s="48" t="inlineStr">
        <is>
          <t>Gustavo Pereira</t>
        </is>
      </c>
      <c r="E277" s="48" t="inlineStr">
        <is>
          <t>Belém</t>
        </is>
      </c>
      <c r="F277" s="48" t="inlineStr">
        <is>
          <t>PA</t>
        </is>
      </c>
      <c r="G277" s="48" t="inlineStr">
        <is>
          <t>Norte</t>
        </is>
      </c>
      <c r="H277" s="48" t="inlineStr">
        <is>
          <t>Instagram</t>
        </is>
      </c>
      <c r="I277" s="48" t="inlineStr">
        <is>
          <t>Ana</t>
        </is>
      </c>
      <c r="J277" s="48" t="inlineStr">
        <is>
          <t>B06</t>
        </is>
      </c>
      <c r="K277" s="48" t="inlineStr">
        <is>
          <t>Agenda 2027</t>
        </is>
      </c>
      <c r="L277" s="48" t="inlineStr">
        <is>
          <t>Papelaria</t>
        </is>
      </c>
      <c r="M277" s="48" t="n">
        <v>2</v>
      </c>
      <c r="N277" s="74" t="n">
        <v>59.9</v>
      </c>
      <c r="O277" s="75" t="n">
        <v>0</v>
      </c>
      <c r="P277" s="74">
        <f>M277*N277*(1-O277)</f>
        <v/>
      </c>
      <c r="Q277" s="74" t="n">
        <v>44</v>
      </c>
      <c r="R277" s="74">
        <f>P277-Q277</f>
        <v/>
      </c>
      <c r="S277" s="48" t="inlineStr">
        <is>
          <t>Cartão de crédito</t>
        </is>
      </c>
    </row>
    <row r="278">
      <c r="A278" s="48" t="n">
        <v>1277</v>
      </c>
      <c r="B278" s="73" t="n">
        <v>46252</v>
      </c>
      <c r="C278" s="48" t="inlineStr">
        <is>
          <t>Ago</t>
        </is>
      </c>
      <c r="D278" s="48" t="inlineStr">
        <is>
          <t>Fernanda Lima</t>
        </is>
      </c>
      <c r="E278" s="48" t="inlineStr">
        <is>
          <t>Florianópolis</t>
        </is>
      </c>
      <c r="F278" s="48" t="inlineStr">
        <is>
          <t>SC</t>
        </is>
      </c>
      <c r="G278" s="48" t="inlineStr">
        <is>
          <t>Sul</t>
        </is>
      </c>
      <c r="H278" s="48" t="inlineStr">
        <is>
          <t>Site</t>
        </is>
      </c>
      <c r="I278" s="48" t="inlineStr">
        <is>
          <t>Bruno</t>
        </is>
      </c>
      <c r="J278" s="48" t="inlineStr">
        <is>
          <t>B07</t>
        </is>
      </c>
      <c r="K278" s="48" t="inlineStr">
        <is>
          <t>Caderno Artesanal</t>
        </is>
      </c>
      <c r="L278" s="48" t="inlineStr">
        <is>
          <t>Papelaria</t>
        </is>
      </c>
      <c r="M278" s="48" t="n">
        <v>1</v>
      </c>
      <c r="N278" s="74" t="n">
        <v>34.9</v>
      </c>
      <c r="O278" s="75" t="n">
        <v>0</v>
      </c>
      <c r="P278" s="74">
        <f>M278*N278*(1-O278)</f>
        <v/>
      </c>
      <c r="Q278" s="74" t="n">
        <v>12</v>
      </c>
      <c r="R278" s="74">
        <f>P278-Q278</f>
        <v/>
      </c>
      <c r="S278" s="48" t="inlineStr">
        <is>
          <t>Pix</t>
        </is>
      </c>
    </row>
    <row r="279">
      <c r="A279" s="48" t="n">
        <v>1278</v>
      </c>
      <c r="B279" s="73" t="n">
        <v>46252</v>
      </c>
      <c r="C279" s="48" t="inlineStr">
        <is>
          <t>Ago</t>
        </is>
      </c>
      <c r="D279" s="48" t="inlineStr">
        <is>
          <t>Lucas Souza</t>
        </is>
      </c>
      <c r="E279" s="48" t="inlineStr">
        <is>
          <t>Porto Alegre</t>
        </is>
      </c>
      <c r="F279" s="48" t="inlineStr">
        <is>
          <t>RS</t>
        </is>
      </c>
      <c r="G279" s="48" t="inlineStr">
        <is>
          <t>Sul</t>
        </is>
      </c>
      <c r="H279" s="48" t="inlineStr">
        <is>
          <t>Instagram</t>
        </is>
      </c>
      <c r="I279" s="48" t="inlineStr">
        <is>
          <t>Diego</t>
        </is>
      </c>
      <c r="J279" s="48" t="inlineStr">
        <is>
          <t>B11</t>
        </is>
      </c>
      <c r="K279" s="48" t="inlineStr">
        <is>
          <t>Instalação de Sistema</t>
        </is>
      </c>
      <c r="L279" s="48" t="inlineStr">
        <is>
          <t>Serviços</t>
        </is>
      </c>
      <c r="M279" s="48" t="n">
        <v>1</v>
      </c>
      <c r="N279" s="74" t="n">
        <v>480</v>
      </c>
      <c r="O279" s="75" t="n">
        <v>0.15</v>
      </c>
      <c r="P279" s="74">
        <f>M279*N279*(1-O279)</f>
        <v/>
      </c>
      <c r="Q279" s="74" t="n">
        <v>150</v>
      </c>
      <c r="R279" s="74">
        <f>P279-Q279</f>
        <v/>
      </c>
      <c r="S279" s="48" t="inlineStr">
        <is>
          <t>Pix</t>
        </is>
      </c>
    </row>
    <row r="280">
      <c r="A280" s="48" t="n">
        <v>1279</v>
      </c>
      <c r="B280" s="73" t="n">
        <v>46254</v>
      </c>
      <c r="C280" s="48" t="inlineStr">
        <is>
          <t>Ago</t>
        </is>
      </c>
      <c r="D280" s="48" t="inlineStr">
        <is>
          <t>Carlos Santos</t>
        </is>
      </c>
      <c r="E280" s="48" t="inlineStr">
        <is>
          <t>Brasília</t>
        </is>
      </c>
      <c r="F280" s="48" t="inlineStr">
        <is>
          <t>DF</t>
        </is>
      </c>
      <c r="G280" s="48" t="inlineStr">
        <is>
          <t>Centro-Oeste</t>
        </is>
      </c>
      <c r="H280" s="48" t="inlineStr">
        <is>
          <t>Loja física</t>
        </is>
      </c>
      <c r="I280" s="48" t="inlineStr">
        <is>
          <t>Diego</t>
        </is>
      </c>
      <c r="J280" s="48" t="inlineStr">
        <is>
          <t>B11</t>
        </is>
      </c>
      <c r="K280" s="48" t="inlineStr">
        <is>
          <t>Instalação de Sistema</t>
        </is>
      </c>
      <c r="L280" s="48" t="inlineStr">
        <is>
          <t>Serviços</t>
        </is>
      </c>
      <c r="M280" s="48" t="n">
        <v>1</v>
      </c>
      <c r="N280" s="74" t="n">
        <v>480</v>
      </c>
      <c r="O280" s="75" t="n">
        <v>0</v>
      </c>
      <c r="P280" s="74">
        <f>M280*N280*(1-O280)</f>
        <v/>
      </c>
      <c r="Q280" s="74" t="n">
        <v>150</v>
      </c>
      <c r="R280" s="74">
        <f>P280-Q280</f>
        <v/>
      </c>
      <c r="S280" s="48" t="inlineStr">
        <is>
          <t>Cartão de crédito</t>
        </is>
      </c>
    </row>
    <row r="281">
      <c r="A281" s="48" t="n">
        <v>1280</v>
      </c>
      <c r="B281" s="73" t="n">
        <v>46257</v>
      </c>
      <c r="C281" s="48" t="inlineStr">
        <is>
          <t>Ago</t>
        </is>
      </c>
      <c r="D281" s="48" t="inlineStr">
        <is>
          <t>Ana Martins</t>
        </is>
      </c>
      <c r="E281" s="48" t="inlineStr">
        <is>
          <t>Campinas</t>
        </is>
      </c>
      <c r="F281" s="48" t="inlineStr">
        <is>
          <t>SP</t>
        </is>
      </c>
      <c r="G281" s="48" t="inlineStr">
        <is>
          <t>Sudeste</t>
        </is>
      </c>
      <c r="H281" s="48" t="inlineStr">
        <is>
          <t>Loja física</t>
        </is>
      </c>
      <c r="I281" s="48" t="inlineStr">
        <is>
          <t>Elisa</t>
        </is>
      </c>
      <c r="J281" s="48" t="inlineStr">
        <is>
          <t>B04</t>
        </is>
      </c>
      <c r="K281" s="48" t="inlineStr">
        <is>
          <t>Cesta de Presente</t>
        </is>
      </c>
      <c r="L281" s="48" t="inlineStr">
        <is>
          <t>Presentes</t>
        </is>
      </c>
      <c r="M281" s="48" t="n">
        <v>6</v>
      </c>
      <c r="N281" s="74" t="n">
        <v>159</v>
      </c>
      <c r="O281" s="75" t="n">
        <v>0</v>
      </c>
      <c r="P281" s="74">
        <f>M281*N281*(1-O281)</f>
        <v/>
      </c>
      <c r="Q281" s="74" t="n">
        <v>492</v>
      </c>
      <c r="R281" s="74">
        <f>P281-Q281</f>
        <v/>
      </c>
      <c r="S281" s="48" t="inlineStr">
        <is>
          <t>Cartão de crédito</t>
        </is>
      </c>
    </row>
    <row r="282">
      <c r="A282" s="48" t="n">
        <v>1281</v>
      </c>
      <c r="B282" s="73" t="n">
        <v>46257</v>
      </c>
      <c r="C282" s="48" t="inlineStr">
        <is>
          <t>Ago</t>
        </is>
      </c>
      <c r="D282" s="48" t="inlineStr">
        <is>
          <t>Diego Alves</t>
        </is>
      </c>
      <c r="E282" s="48" t="inlineStr">
        <is>
          <t>Rio de Janeiro</t>
        </is>
      </c>
      <c r="F282" s="48" t="inlineStr">
        <is>
          <t>RJ</t>
        </is>
      </c>
      <c r="G282" s="48" t="inlineStr">
        <is>
          <t>Sudeste</t>
        </is>
      </c>
      <c r="H282" s="48" t="inlineStr">
        <is>
          <t>Site</t>
        </is>
      </c>
      <c r="I282" s="48" t="inlineStr">
        <is>
          <t>Carla</t>
        </is>
      </c>
      <c r="J282" s="48" t="inlineStr">
        <is>
          <t>B01</t>
        </is>
      </c>
      <c r="K282" s="48" t="inlineStr">
        <is>
          <t>Café em Grãos 500g</t>
        </is>
      </c>
      <c r="L282" s="48" t="inlineStr">
        <is>
          <t>Café e Bebidas</t>
        </is>
      </c>
      <c r="M282" s="48" t="n">
        <v>10</v>
      </c>
      <c r="N282" s="74" t="n">
        <v>49.9</v>
      </c>
      <c r="O282" s="75" t="n">
        <v>0</v>
      </c>
      <c r="P282" s="74">
        <f>M282*N282*(1-O282)</f>
        <v/>
      </c>
      <c r="Q282" s="74" t="n">
        <v>220</v>
      </c>
      <c r="R282" s="74">
        <f>P282-Q282</f>
        <v/>
      </c>
      <c r="S282" s="48" t="inlineStr">
        <is>
          <t>Boleto</t>
        </is>
      </c>
    </row>
    <row r="283">
      <c r="A283" s="48" t="n">
        <v>1282</v>
      </c>
      <c r="B283" s="73" t="n">
        <v>46258</v>
      </c>
      <c r="C283" s="48" t="inlineStr">
        <is>
          <t>Ago</t>
        </is>
      </c>
      <c r="D283" s="48" t="inlineStr">
        <is>
          <t>Bruno Pereira</t>
        </is>
      </c>
      <c r="E283" s="48" t="inlineStr">
        <is>
          <t>Curitiba</t>
        </is>
      </c>
      <c r="F283" s="48" t="inlineStr">
        <is>
          <t>PR</t>
        </is>
      </c>
      <c r="G283" s="48" t="inlineStr">
        <is>
          <t>Sul</t>
        </is>
      </c>
      <c r="H283" s="48" t="inlineStr">
        <is>
          <t>WhatsApp</t>
        </is>
      </c>
      <c r="I283" s="48" t="inlineStr">
        <is>
          <t>Carla</t>
        </is>
      </c>
      <c r="J283" s="48" t="inlineStr">
        <is>
          <t>B01</t>
        </is>
      </c>
      <c r="K283" s="48" t="inlineStr">
        <is>
          <t>Café em Grãos 500g</t>
        </is>
      </c>
      <c r="L283" s="48" t="inlineStr">
        <is>
          <t>Café e Bebidas</t>
        </is>
      </c>
      <c r="M283" s="48" t="n">
        <v>1</v>
      </c>
      <c r="N283" s="74" t="n">
        <v>49.9</v>
      </c>
      <c r="O283" s="75" t="n">
        <v>0</v>
      </c>
      <c r="P283" s="74">
        <f>M283*N283*(1-O283)</f>
        <v/>
      </c>
      <c r="Q283" s="74" t="n">
        <v>22</v>
      </c>
      <c r="R283" s="74">
        <f>P283-Q283</f>
        <v/>
      </c>
      <c r="S283" s="48" t="inlineStr">
        <is>
          <t>Cartão de crédito</t>
        </is>
      </c>
    </row>
    <row r="284">
      <c r="A284" s="48" t="n">
        <v>1283</v>
      </c>
      <c r="B284" s="73" t="n">
        <v>46258</v>
      </c>
      <c r="C284" s="48" t="inlineStr">
        <is>
          <t>Ago</t>
        </is>
      </c>
      <c r="D284" s="48" t="inlineStr">
        <is>
          <t>Fernanda Lima</t>
        </is>
      </c>
      <c r="E284" s="48" t="inlineStr">
        <is>
          <t>Florianópolis</t>
        </is>
      </c>
      <c r="F284" s="48" t="inlineStr">
        <is>
          <t>SC</t>
        </is>
      </c>
      <c r="G284" s="48" t="inlineStr">
        <is>
          <t>Sul</t>
        </is>
      </c>
      <c r="H284" s="48" t="inlineStr">
        <is>
          <t>Site</t>
        </is>
      </c>
      <c r="I284" s="48" t="inlineStr">
        <is>
          <t>Carla</t>
        </is>
      </c>
      <c r="J284" s="48" t="inlineStr">
        <is>
          <t>B02</t>
        </is>
      </c>
      <c r="K284" s="48" t="inlineStr">
        <is>
          <t>Kit Degustação</t>
        </is>
      </c>
      <c r="L284" s="48" t="inlineStr">
        <is>
          <t>Café e Bebidas</t>
        </is>
      </c>
      <c r="M284" s="48" t="n">
        <v>2</v>
      </c>
      <c r="N284" s="74" t="n">
        <v>89.90000000000001</v>
      </c>
      <c r="O284" s="75" t="n">
        <v>0.15</v>
      </c>
      <c r="P284" s="74">
        <f>M284*N284*(1-O284)</f>
        <v/>
      </c>
      <c r="Q284" s="74" t="n">
        <v>82</v>
      </c>
      <c r="R284" s="74">
        <f>P284-Q284</f>
        <v/>
      </c>
      <c r="S284" s="48" t="inlineStr">
        <is>
          <t>Pix</t>
        </is>
      </c>
    </row>
    <row r="285">
      <c r="A285" s="48" t="n">
        <v>1284</v>
      </c>
      <c r="B285" s="73" t="n">
        <v>46261</v>
      </c>
      <c r="C285" s="48" t="inlineStr">
        <is>
          <t>Ago</t>
        </is>
      </c>
      <c r="D285" s="48" t="inlineStr">
        <is>
          <t>Bruno Costa</t>
        </is>
      </c>
      <c r="E285" s="48" t="inlineStr">
        <is>
          <t>São Paulo</t>
        </is>
      </c>
      <c r="F285" s="48" t="inlineStr">
        <is>
          <t>SP</t>
        </is>
      </c>
      <c r="G285" s="48" t="inlineStr">
        <is>
          <t>Sudeste</t>
        </is>
      </c>
      <c r="H285" s="48" t="inlineStr">
        <is>
          <t>Site</t>
        </is>
      </c>
      <c r="I285" s="48" t="inlineStr">
        <is>
          <t>Carla</t>
        </is>
      </c>
      <c r="J285" s="48" t="inlineStr">
        <is>
          <t>B12</t>
        </is>
      </c>
      <c r="K285" s="48" t="inlineStr">
        <is>
          <t>Manutenção Mensal</t>
        </is>
      </c>
      <c r="L285" s="48" t="inlineStr">
        <is>
          <t>Serviços</t>
        </is>
      </c>
      <c r="M285" s="48" t="n">
        <v>1</v>
      </c>
      <c r="N285" s="74" t="n">
        <v>350</v>
      </c>
      <c r="O285" s="75" t="n">
        <v>0.05</v>
      </c>
      <c r="P285" s="74">
        <f>M285*N285*(1-O285)</f>
        <v/>
      </c>
      <c r="Q285" s="74" t="n">
        <v>95</v>
      </c>
      <c r="R285" s="74">
        <f>P285-Q285</f>
        <v/>
      </c>
      <c r="S285" s="48" t="inlineStr">
        <is>
          <t>Cartão de crédito</t>
        </is>
      </c>
    </row>
    <row r="286">
      <c r="A286" s="48" t="n">
        <v>1285</v>
      </c>
      <c r="B286" s="73" t="n">
        <v>46262</v>
      </c>
      <c r="C286" s="48" t="inlineStr">
        <is>
          <t>Ago</t>
        </is>
      </c>
      <c r="D286" s="48" t="inlineStr">
        <is>
          <t>Aline Lima</t>
        </is>
      </c>
      <c r="E286" s="48" t="inlineStr">
        <is>
          <t>Fortaleza</t>
        </is>
      </c>
      <c r="F286" s="48" t="inlineStr">
        <is>
          <t>CE</t>
        </is>
      </c>
      <c r="G286" s="48" t="inlineStr">
        <is>
          <t>Nordeste</t>
        </is>
      </c>
      <c r="H286" s="48" t="inlineStr">
        <is>
          <t>WhatsApp</t>
        </is>
      </c>
      <c r="I286" s="48" t="inlineStr">
        <is>
          <t>Bruno</t>
        </is>
      </c>
      <c r="J286" s="48" t="inlineStr">
        <is>
          <t>B03</t>
        </is>
      </c>
      <c r="K286" s="48" t="inlineStr">
        <is>
          <t>Caneca Personalizada</t>
        </is>
      </c>
      <c r="L286" s="48" t="inlineStr">
        <is>
          <t>Presentes</t>
        </is>
      </c>
      <c r="M286" s="48" t="n">
        <v>3</v>
      </c>
      <c r="N286" s="74" t="n">
        <v>39.9</v>
      </c>
      <c r="O286" s="75" t="n">
        <v>0</v>
      </c>
      <c r="P286" s="74">
        <f>M286*N286*(1-O286)</f>
        <v/>
      </c>
      <c r="Q286" s="74" t="n">
        <v>43.5</v>
      </c>
      <c r="R286" s="74">
        <f>P286-Q286</f>
        <v/>
      </c>
      <c r="S286" s="48" t="inlineStr">
        <is>
          <t>Pix</t>
        </is>
      </c>
    </row>
    <row r="287">
      <c r="A287" s="48" t="n">
        <v>1286</v>
      </c>
      <c r="B287" s="73" t="n">
        <v>46263</v>
      </c>
      <c r="C287" s="48" t="inlineStr">
        <is>
          <t>Ago</t>
        </is>
      </c>
      <c r="D287" s="48" t="inlineStr">
        <is>
          <t>Gustavo Costa</t>
        </is>
      </c>
      <c r="E287" s="48" t="inlineStr">
        <is>
          <t>Belo Horizonte</t>
        </is>
      </c>
      <c r="F287" s="48" t="inlineStr">
        <is>
          <t>MG</t>
        </is>
      </c>
      <c r="G287" s="48" t="inlineStr">
        <is>
          <t>Sudeste</t>
        </is>
      </c>
      <c r="H287" s="48" t="inlineStr">
        <is>
          <t>WhatsApp</t>
        </is>
      </c>
      <c r="I287" s="48" t="inlineStr">
        <is>
          <t>Elisa</t>
        </is>
      </c>
      <c r="J287" s="48" t="inlineStr">
        <is>
          <t>B06</t>
        </is>
      </c>
      <c r="K287" s="48" t="inlineStr">
        <is>
          <t>Agenda 2027</t>
        </is>
      </c>
      <c r="L287" s="48" t="inlineStr">
        <is>
          <t>Papelaria</t>
        </is>
      </c>
      <c r="M287" s="48" t="n">
        <v>1</v>
      </c>
      <c r="N287" s="74" t="n">
        <v>59.9</v>
      </c>
      <c r="O287" s="75" t="n">
        <v>0</v>
      </c>
      <c r="P287" s="74">
        <f>M287*N287*(1-O287)</f>
        <v/>
      </c>
      <c r="Q287" s="74" t="n">
        <v>22</v>
      </c>
      <c r="R287" s="74">
        <f>P287-Q287</f>
        <v/>
      </c>
      <c r="S287" s="48" t="inlineStr">
        <is>
          <t>Cartão de débito</t>
        </is>
      </c>
    </row>
    <row r="288">
      <c r="A288" s="48" t="n">
        <v>1287</v>
      </c>
      <c r="B288" s="73" t="n">
        <v>46264</v>
      </c>
      <c r="C288" s="48" t="inlineStr">
        <is>
          <t>Ago</t>
        </is>
      </c>
      <c r="D288" s="48" t="inlineStr">
        <is>
          <t>Bruno Martins</t>
        </is>
      </c>
      <c r="E288" s="48" t="inlineStr">
        <is>
          <t>Rio de Janeiro</t>
        </is>
      </c>
      <c r="F288" s="48" t="inlineStr">
        <is>
          <t>RJ</t>
        </is>
      </c>
      <c r="G288" s="48" t="inlineStr">
        <is>
          <t>Sudeste</t>
        </is>
      </c>
      <c r="H288" s="48" t="inlineStr">
        <is>
          <t>Instagram</t>
        </is>
      </c>
      <c r="I288" s="48" t="inlineStr">
        <is>
          <t>Bruno</t>
        </is>
      </c>
      <c r="J288" s="48" t="inlineStr">
        <is>
          <t>B08</t>
        </is>
      </c>
      <c r="K288" s="48" t="inlineStr">
        <is>
          <t>Camiseta Logo</t>
        </is>
      </c>
      <c r="L288" s="48" t="inlineStr">
        <is>
          <t>Vestuário</t>
        </is>
      </c>
      <c r="M288" s="48" t="n">
        <v>6</v>
      </c>
      <c r="N288" s="74" t="n">
        <v>49.9</v>
      </c>
      <c r="O288" s="75" t="n">
        <v>0</v>
      </c>
      <c r="P288" s="74">
        <f>M288*N288*(1-O288)</f>
        <v/>
      </c>
      <c r="Q288" s="74" t="n">
        <v>114</v>
      </c>
      <c r="R288" s="74">
        <f>P288-Q288</f>
        <v/>
      </c>
      <c r="S288" s="48" t="inlineStr">
        <is>
          <t>Cartão de crédito</t>
        </is>
      </c>
    </row>
    <row r="289">
      <c r="A289" s="48" t="n">
        <v>1288</v>
      </c>
      <c r="B289" s="73" t="n">
        <v>46264</v>
      </c>
      <c r="C289" s="48" t="inlineStr">
        <is>
          <t>Ago</t>
        </is>
      </c>
      <c r="D289" s="48" t="inlineStr">
        <is>
          <t>Juliana Silva</t>
        </is>
      </c>
      <c r="E289" s="48" t="inlineStr">
        <is>
          <t>São Paulo</t>
        </is>
      </c>
      <c r="F289" s="48" t="inlineStr">
        <is>
          <t>SP</t>
        </is>
      </c>
      <c r="G289" s="48" t="inlineStr">
        <is>
          <t>Sudeste</t>
        </is>
      </c>
      <c r="H289" s="48" t="inlineStr">
        <is>
          <t>Site</t>
        </is>
      </c>
      <c r="I289" s="48" t="inlineStr">
        <is>
          <t>Elisa</t>
        </is>
      </c>
      <c r="J289" s="48" t="inlineStr">
        <is>
          <t>B10</t>
        </is>
      </c>
      <c r="K289" s="48" t="inlineStr">
        <is>
          <t>Consultoria 1h</t>
        </is>
      </c>
      <c r="L289" s="48" t="inlineStr">
        <is>
          <t>Serviços</t>
        </is>
      </c>
      <c r="M289" s="48" t="n">
        <v>1</v>
      </c>
      <c r="N289" s="74" t="n">
        <v>250</v>
      </c>
      <c r="O289" s="75" t="n">
        <v>0.1</v>
      </c>
      <c r="P289" s="74">
        <f>M289*N289*(1-O289)</f>
        <v/>
      </c>
      <c r="Q289" s="74" t="n">
        <v>60</v>
      </c>
      <c r="R289" s="74">
        <f>P289-Q289</f>
        <v/>
      </c>
      <c r="S289" s="48" t="inlineStr">
        <is>
          <t>Cartão de crédito</t>
        </is>
      </c>
    </row>
    <row r="290">
      <c r="A290" s="48" t="n">
        <v>1289</v>
      </c>
      <c r="B290" s="73" t="n">
        <v>46264</v>
      </c>
      <c r="C290" s="48" t="inlineStr">
        <is>
          <t>Ago</t>
        </is>
      </c>
      <c r="D290" s="48" t="inlineStr">
        <is>
          <t>Bruno Costa</t>
        </is>
      </c>
      <c r="E290" s="48" t="inlineStr">
        <is>
          <t>São Paulo</t>
        </is>
      </c>
      <c r="F290" s="48" t="inlineStr">
        <is>
          <t>SP</t>
        </is>
      </c>
      <c r="G290" s="48" t="inlineStr">
        <is>
          <t>Sudeste</t>
        </is>
      </c>
      <c r="H290" s="48" t="inlineStr">
        <is>
          <t>Loja física</t>
        </is>
      </c>
      <c r="I290" s="48" t="inlineStr">
        <is>
          <t>Elisa</t>
        </is>
      </c>
      <c r="J290" s="48" t="inlineStr">
        <is>
          <t>B08</t>
        </is>
      </c>
      <c r="K290" s="48" t="inlineStr">
        <is>
          <t>Camiseta Logo</t>
        </is>
      </c>
      <c r="L290" s="48" t="inlineStr">
        <is>
          <t>Vestuário</t>
        </is>
      </c>
      <c r="M290" s="48" t="n">
        <v>1</v>
      </c>
      <c r="N290" s="74" t="n">
        <v>49.9</v>
      </c>
      <c r="O290" s="75" t="n">
        <v>0</v>
      </c>
      <c r="P290" s="74">
        <f>M290*N290*(1-O290)</f>
        <v/>
      </c>
      <c r="Q290" s="74" t="n">
        <v>19</v>
      </c>
      <c r="R290" s="74">
        <f>P290-Q290</f>
        <v/>
      </c>
      <c r="S290" s="48" t="inlineStr">
        <is>
          <t>Cartão de crédito</t>
        </is>
      </c>
    </row>
    <row r="291">
      <c r="A291" s="48" t="n">
        <v>1290</v>
      </c>
      <c r="B291" s="73" t="n">
        <v>46265</v>
      </c>
      <c r="C291" s="48" t="inlineStr">
        <is>
          <t>Ago</t>
        </is>
      </c>
      <c r="D291" s="48" t="inlineStr">
        <is>
          <t>Felipe Lima</t>
        </is>
      </c>
      <c r="E291" s="48" t="inlineStr">
        <is>
          <t>Curitiba</t>
        </is>
      </c>
      <c r="F291" s="48" t="inlineStr">
        <is>
          <t>PR</t>
        </is>
      </c>
      <c r="G291" s="48" t="inlineStr">
        <is>
          <t>Sul</t>
        </is>
      </c>
      <c r="H291" s="48" t="inlineStr">
        <is>
          <t>Site</t>
        </is>
      </c>
      <c r="I291" s="48" t="inlineStr">
        <is>
          <t>Elisa</t>
        </is>
      </c>
      <c r="J291" s="48" t="inlineStr">
        <is>
          <t>B03</t>
        </is>
      </c>
      <c r="K291" s="48" t="inlineStr">
        <is>
          <t>Caneca Personalizada</t>
        </is>
      </c>
      <c r="L291" s="48" t="inlineStr">
        <is>
          <t>Presentes</t>
        </is>
      </c>
      <c r="M291" s="48" t="n">
        <v>4</v>
      </c>
      <c r="N291" s="74" t="n">
        <v>39.9</v>
      </c>
      <c r="O291" s="75" t="n">
        <v>0.05</v>
      </c>
      <c r="P291" s="74">
        <f>M291*N291*(1-O291)</f>
        <v/>
      </c>
      <c r="Q291" s="74" t="n">
        <v>58</v>
      </c>
      <c r="R291" s="74">
        <f>P291-Q291</f>
        <v/>
      </c>
      <c r="S291" s="48" t="inlineStr">
        <is>
          <t>Pix</t>
        </is>
      </c>
    </row>
    <row r="292">
      <c r="A292" s="48" t="n">
        <v>1291</v>
      </c>
      <c r="B292" s="73" t="n">
        <v>46267</v>
      </c>
      <c r="C292" s="48" t="inlineStr">
        <is>
          <t>Set</t>
        </is>
      </c>
      <c r="D292" s="48" t="inlineStr">
        <is>
          <t>Carlos Ribeiro</t>
        </is>
      </c>
      <c r="E292" s="48" t="inlineStr">
        <is>
          <t>Porto Alegre</t>
        </is>
      </c>
      <c r="F292" s="48" t="inlineStr">
        <is>
          <t>RS</t>
        </is>
      </c>
      <c r="G292" s="48" t="inlineStr">
        <is>
          <t>Sul</t>
        </is>
      </c>
      <c r="H292" s="48" t="inlineStr">
        <is>
          <t>WhatsApp</t>
        </is>
      </c>
      <c r="I292" s="48" t="inlineStr">
        <is>
          <t>Carla</t>
        </is>
      </c>
      <c r="J292" s="48" t="inlineStr">
        <is>
          <t>B01</t>
        </is>
      </c>
      <c r="K292" s="48" t="inlineStr">
        <is>
          <t>Café em Grãos 500g</t>
        </is>
      </c>
      <c r="L292" s="48" t="inlineStr">
        <is>
          <t>Café e Bebidas</t>
        </is>
      </c>
      <c r="M292" s="48" t="n">
        <v>5</v>
      </c>
      <c r="N292" s="74" t="n">
        <v>49.9</v>
      </c>
      <c r="O292" s="75" t="n">
        <v>0</v>
      </c>
      <c r="P292" s="74">
        <f>M292*N292*(1-O292)</f>
        <v/>
      </c>
      <c r="Q292" s="74" t="n">
        <v>110</v>
      </c>
      <c r="R292" s="74">
        <f>P292-Q292</f>
        <v/>
      </c>
      <c r="S292" s="48" t="inlineStr">
        <is>
          <t>Cartão de crédito</t>
        </is>
      </c>
    </row>
    <row r="293">
      <c r="A293" s="48" t="n">
        <v>1292</v>
      </c>
      <c r="B293" s="73" t="n">
        <v>46267</v>
      </c>
      <c r="C293" s="48" t="inlineStr">
        <is>
          <t>Set</t>
        </is>
      </c>
      <c r="D293" s="48" t="inlineStr">
        <is>
          <t>Bruno Dias</t>
        </is>
      </c>
      <c r="E293" s="48" t="inlineStr">
        <is>
          <t>Belo Horizonte</t>
        </is>
      </c>
      <c r="F293" s="48" t="inlineStr">
        <is>
          <t>MG</t>
        </is>
      </c>
      <c r="G293" s="48" t="inlineStr">
        <is>
          <t>Sudeste</t>
        </is>
      </c>
      <c r="H293" s="48" t="inlineStr">
        <is>
          <t>Loja física</t>
        </is>
      </c>
      <c r="I293" s="48" t="inlineStr">
        <is>
          <t>Diego</t>
        </is>
      </c>
      <c r="J293" s="48" t="inlineStr">
        <is>
          <t>B02</t>
        </is>
      </c>
      <c r="K293" s="48" t="inlineStr">
        <is>
          <t>Kit Degustação</t>
        </is>
      </c>
      <c r="L293" s="48" t="inlineStr">
        <is>
          <t>Café e Bebidas</t>
        </is>
      </c>
      <c r="M293" s="48" t="n">
        <v>2</v>
      </c>
      <c r="N293" s="74" t="n">
        <v>89.90000000000001</v>
      </c>
      <c r="O293" s="75" t="n">
        <v>0</v>
      </c>
      <c r="P293" s="74">
        <f>M293*N293*(1-O293)</f>
        <v/>
      </c>
      <c r="Q293" s="74" t="n">
        <v>82</v>
      </c>
      <c r="R293" s="74">
        <f>P293-Q293</f>
        <v/>
      </c>
      <c r="S293" s="48" t="inlineStr">
        <is>
          <t>Pix</t>
        </is>
      </c>
    </row>
    <row r="294">
      <c r="A294" s="48" t="n">
        <v>1293</v>
      </c>
      <c r="B294" s="73" t="n">
        <v>46267</v>
      </c>
      <c r="C294" s="48" t="inlineStr">
        <is>
          <t>Set</t>
        </is>
      </c>
      <c r="D294" s="48" t="inlineStr">
        <is>
          <t>Bruno Costa</t>
        </is>
      </c>
      <c r="E294" s="48" t="inlineStr">
        <is>
          <t>São Paulo</t>
        </is>
      </c>
      <c r="F294" s="48" t="inlineStr">
        <is>
          <t>SP</t>
        </is>
      </c>
      <c r="G294" s="48" t="inlineStr">
        <is>
          <t>Sudeste</t>
        </is>
      </c>
      <c r="H294" s="48" t="inlineStr">
        <is>
          <t>WhatsApp</t>
        </is>
      </c>
      <c r="I294" s="48" t="inlineStr">
        <is>
          <t>Diego</t>
        </is>
      </c>
      <c r="J294" s="48" t="inlineStr">
        <is>
          <t>B06</t>
        </is>
      </c>
      <c r="K294" s="48" t="inlineStr">
        <is>
          <t>Agenda 2027</t>
        </is>
      </c>
      <c r="L294" s="48" t="inlineStr">
        <is>
          <t>Papelaria</t>
        </is>
      </c>
      <c r="M294" s="48" t="n">
        <v>2</v>
      </c>
      <c r="N294" s="74" t="n">
        <v>59.9</v>
      </c>
      <c r="O294" s="75" t="n">
        <v>0</v>
      </c>
      <c r="P294" s="74">
        <f>M294*N294*(1-O294)</f>
        <v/>
      </c>
      <c r="Q294" s="74" t="n">
        <v>44</v>
      </c>
      <c r="R294" s="74">
        <f>P294-Q294</f>
        <v/>
      </c>
      <c r="S294" s="48" t="inlineStr">
        <is>
          <t>Pix</t>
        </is>
      </c>
    </row>
    <row r="295">
      <c r="A295" s="48" t="n">
        <v>1294</v>
      </c>
      <c r="B295" s="73" t="n">
        <v>46269</v>
      </c>
      <c r="C295" s="48" t="inlineStr">
        <is>
          <t>Set</t>
        </is>
      </c>
      <c r="D295" s="48" t="inlineStr">
        <is>
          <t>Lucas Souza</t>
        </is>
      </c>
      <c r="E295" s="48" t="inlineStr">
        <is>
          <t>Porto Alegre</t>
        </is>
      </c>
      <c r="F295" s="48" t="inlineStr">
        <is>
          <t>RS</t>
        </is>
      </c>
      <c r="G295" s="48" t="inlineStr">
        <is>
          <t>Sul</t>
        </is>
      </c>
      <c r="H295" s="48" t="inlineStr">
        <is>
          <t>WhatsApp</t>
        </is>
      </c>
      <c r="I295" s="48" t="inlineStr">
        <is>
          <t>Carla</t>
        </is>
      </c>
      <c r="J295" s="48" t="inlineStr">
        <is>
          <t>B02</t>
        </is>
      </c>
      <c r="K295" s="48" t="inlineStr">
        <is>
          <t>Kit Degustação</t>
        </is>
      </c>
      <c r="L295" s="48" t="inlineStr">
        <is>
          <t>Café e Bebidas</t>
        </is>
      </c>
      <c r="M295" s="48" t="n">
        <v>3</v>
      </c>
      <c r="N295" s="74" t="n">
        <v>89.90000000000001</v>
      </c>
      <c r="O295" s="75" t="n">
        <v>0.15</v>
      </c>
      <c r="P295" s="74">
        <f>M295*N295*(1-O295)</f>
        <v/>
      </c>
      <c r="Q295" s="74" t="n">
        <v>123</v>
      </c>
      <c r="R295" s="74">
        <f>P295-Q295</f>
        <v/>
      </c>
      <c r="S295" s="48" t="inlineStr">
        <is>
          <t>Cartão de crédito</t>
        </is>
      </c>
    </row>
    <row r="296">
      <c r="A296" s="48" t="n">
        <v>1295</v>
      </c>
      <c r="B296" s="73" t="n">
        <v>46269</v>
      </c>
      <c r="C296" s="48" t="inlineStr">
        <is>
          <t>Set</t>
        </is>
      </c>
      <c r="D296" s="48" t="inlineStr">
        <is>
          <t>Gustavo Pereira</t>
        </is>
      </c>
      <c r="E296" s="48" t="inlineStr">
        <is>
          <t>Belém</t>
        </is>
      </c>
      <c r="F296" s="48" t="inlineStr">
        <is>
          <t>PA</t>
        </is>
      </c>
      <c r="G296" s="48" t="inlineStr">
        <is>
          <t>Norte</t>
        </is>
      </c>
      <c r="H296" s="48" t="inlineStr">
        <is>
          <t>Instagram</t>
        </is>
      </c>
      <c r="I296" s="48" t="inlineStr">
        <is>
          <t>Ana</t>
        </is>
      </c>
      <c r="J296" s="48" t="inlineStr">
        <is>
          <t>B07</t>
        </is>
      </c>
      <c r="K296" s="48" t="inlineStr">
        <is>
          <t>Caderno Artesanal</t>
        </is>
      </c>
      <c r="L296" s="48" t="inlineStr">
        <is>
          <t>Papelaria</t>
        </is>
      </c>
      <c r="M296" s="48" t="n">
        <v>3</v>
      </c>
      <c r="N296" s="74" t="n">
        <v>34.9</v>
      </c>
      <c r="O296" s="75" t="n">
        <v>0</v>
      </c>
      <c r="P296" s="74">
        <f>M296*N296*(1-O296)</f>
        <v/>
      </c>
      <c r="Q296" s="74" t="n">
        <v>36</v>
      </c>
      <c r="R296" s="74">
        <f>P296-Q296</f>
        <v/>
      </c>
      <c r="S296" s="48" t="inlineStr">
        <is>
          <t>Cartão de crédito</t>
        </is>
      </c>
    </row>
    <row r="297">
      <c r="A297" s="48" t="n">
        <v>1296</v>
      </c>
      <c r="B297" s="73" t="n">
        <v>46272</v>
      </c>
      <c r="C297" s="48" t="inlineStr">
        <is>
          <t>Set</t>
        </is>
      </c>
      <c r="D297" s="48" t="inlineStr">
        <is>
          <t>Thiago Alves</t>
        </is>
      </c>
      <c r="E297" s="48" t="inlineStr">
        <is>
          <t>Recife</t>
        </is>
      </c>
      <c r="F297" s="48" t="inlineStr">
        <is>
          <t>PE</t>
        </is>
      </c>
      <c r="G297" s="48" t="inlineStr">
        <is>
          <t>Nordeste</t>
        </is>
      </c>
      <c r="H297" s="48" t="inlineStr">
        <is>
          <t>WhatsApp</t>
        </is>
      </c>
      <c r="I297" s="48" t="inlineStr">
        <is>
          <t>Diego</t>
        </is>
      </c>
      <c r="J297" s="48" t="inlineStr">
        <is>
          <t>B03</t>
        </is>
      </c>
      <c r="K297" s="48" t="inlineStr">
        <is>
          <t>Caneca Personalizada</t>
        </is>
      </c>
      <c r="L297" s="48" t="inlineStr">
        <is>
          <t>Presentes</t>
        </is>
      </c>
      <c r="M297" s="48" t="n">
        <v>3</v>
      </c>
      <c r="N297" s="74" t="n">
        <v>39.9</v>
      </c>
      <c r="O297" s="75" t="n">
        <v>0</v>
      </c>
      <c r="P297" s="74">
        <f>M297*N297*(1-O297)</f>
        <v/>
      </c>
      <c r="Q297" s="74" t="n">
        <v>43.5</v>
      </c>
      <c r="R297" s="74">
        <f>P297-Q297</f>
        <v/>
      </c>
      <c r="S297" s="48" t="inlineStr">
        <is>
          <t>Pix</t>
        </is>
      </c>
    </row>
    <row r="298">
      <c r="A298" s="48" t="n">
        <v>1297</v>
      </c>
      <c r="B298" s="73" t="n">
        <v>46274</v>
      </c>
      <c r="C298" s="48" t="inlineStr">
        <is>
          <t>Set</t>
        </is>
      </c>
      <c r="D298" s="48" t="inlineStr">
        <is>
          <t>Maria Souza</t>
        </is>
      </c>
      <c r="E298" s="48" t="inlineStr">
        <is>
          <t>São Paulo</t>
        </is>
      </c>
      <c r="F298" s="48" t="inlineStr">
        <is>
          <t>SP</t>
        </is>
      </c>
      <c r="G298" s="48" t="inlineStr">
        <is>
          <t>Sudeste</t>
        </is>
      </c>
      <c r="H298" s="48" t="inlineStr">
        <is>
          <t>Instagram</t>
        </is>
      </c>
      <c r="I298" s="48" t="inlineStr">
        <is>
          <t>Diego</t>
        </is>
      </c>
      <c r="J298" s="48" t="inlineStr">
        <is>
          <t>B02</t>
        </is>
      </c>
      <c r="K298" s="48" t="inlineStr">
        <is>
          <t>Kit Degustação</t>
        </is>
      </c>
      <c r="L298" s="48" t="inlineStr">
        <is>
          <t>Café e Bebidas</t>
        </is>
      </c>
      <c r="M298" s="48" t="n">
        <v>2</v>
      </c>
      <c r="N298" s="74" t="n">
        <v>89.90000000000001</v>
      </c>
      <c r="O298" s="75" t="n">
        <v>0</v>
      </c>
      <c r="P298" s="74">
        <f>M298*N298*(1-O298)</f>
        <v/>
      </c>
      <c r="Q298" s="74" t="n">
        <v>82</v>
      </c>
      <c r="R298" s="74">
        <f>P298-Q298</f>
        <v/>
      </c>
      <c r="S298" s="48" t="inlineStr">
        <is>
          <t>Cartão de crédito</t>
        </is>
      </c>
    </row>
    <row r="299">
      <c r="A299" s="48" t="n">
        <v>1298</v>
      </c>
      <c r="B299" s="73" t="n">
        <v>46274</v>
      </c>
      <c r="C299" s="48" t="inlineStr">
        <is>
          <t>Set</t>
        </is>
      </c>
      <c r="D299" s="48" t="inlineStr">
        <is>
          <t>Larissa Lima</t>
        </is>
      </c>
      <c r="E299" s="48" t="inlineStr">
        <is>
          <t>Rio de Janeiro</t>
        </is>
      </c>
      <c r="F299" s="48" t="inlineStr">
        <is>
          <t>RJ</t>
        </is>
      </c>
      <c r="G299" s="48" t="inlineStr">
        <is>
          <t>Sudeste</t>
        </is>
      </c>
      <c r="H299" s="48" t="inlineStr">
        <is>
          <t>Site</t>
        </is>
      </c>
      <c r="I299" s="48" t="inlineStr">
        <is>
          <t>Ana</t>
        </is>
      </c>
      <c r="J299" s="48" t="inlineStr">
        <is>
          <t>B06</t>
        </is>
      </c>
      <c r="K299" s="48" t="inlineStr">
        <is>
          <t>Agenda 2027</t>
        </is>
      </c>
      <c r="L299" s="48" t="inlineStr">
        <is>
          <t>Papelaria</t>
        </is>
      </c>
      <c r="M299" s="48" t="n">
        <v>1</v>
      </c>
      <c r="N299" s="74" t="n">
        <v>59.9</v>
      </c>
      <c r="O299" s="75" t="n">
        <v>0</v>
      </c>
      <c r="P299" s="74">
        <f>M299*N299*(1-O299)</f>
        <v/>
      </c>
      <c r="Q299" s="74" t="n">
        <v>22</v>
      </c>
      <c r="R299" s="74">
        <f>P299-Q299</f>
        <v/>
      </c>
      <c r="S299" s="48" t="inlineStr">
        <is>
          <t>Pix</t>
        </is>
      </c>
    </row>
    <row r="300">
      <c r="A300" s="48" t="n">
        <v>1299</v>
      </c>
      <c r="B300" s="73" t="n">
        <v>46275</v>
      </c>
      <c r="C300" s="48" t="inlineStr">
        <is>
          <t>Set</t>
        </is>
      </c>
      <c r="D300" s="48" t="inlineStr">
        <is>
          <t>Larissa Pereira</t>
        </is>
      </c>
      <c r="E300" s="48" t="inlineStr">
        <is>
          <t>São Paulo</t>
        </is>
      </c>
      <c r="F300" s="48" t="inlineStr">
        <is>
          <t>SP</t>
        </is>
      </c>
      <c r="G300" s="48" t="inlineStr">
        <is>
          <t>Sudeste</t>
        </is>
      </c>
      <c r="H300" s="48" t="inlineStr">
        <is>
          <t>WhatsApp</t>
        </is>
      </c>
      <c r="I300" s="48" t="inlineStr">
        <is>
          <t>Diego</t>
        </is>
      </c>
      <c r="J300" s="48" t="inlineStr">
        <is>
          <t>B06</t>
        </is>
      </c>
      <c r="K300" s="48" t="inlineStr">
        <is>
          <t>Agenda 2027</t>
        </is>
      </c>
      <c r="L300" s="48" t="inlineStr">
        <is>
          <t>Papelaria</t>
        </is>
      </c>
      <c r="M300" s="48" t="n">
        <v>5</v>
      </c>
      <c r="N300" s="74" t="n">
        <v>59.9</v>
      </c>
      <c r="O300" s="75" t="n">
        <v>0.15</v>
      </c>
      <c r="P300" s="74">
        <f>M300*N300*(1-O300)</f>
        <v/>
      </c>
      <c r="Q300" s="74" t="n">
        <v>110</v>
      </c>
      <c r="R300" s="74">
        <f>P300-Q300</f>
        <v/>
      </c>
      <c r="S300" s="48" t="inlineStr">
        <is>
          <t>Pix</t>
        </is>
      </c>
    </row>
    <row r="301">
      <c r="A301" s="48" t="n">
        <v>1300</v>
      </c>
      <c r="B301" s="73" t="n">
        <v>46275</v>
      </c>
      <c r="C301" s="48" t="inlineStr">
        <is>
          <t>Set</t>
        </is>
      </c>
      <c r="D301" s="48" t="inlineStr">
        <is>
          <t>Carlos Santos</t>
        </is>
      </c>
      <c r="E301" s="48" t="inlineStr">
        <is>
          <t>Brasília</t>
        </is>
      </c>
      <c r="F301" s="48" t="inlineStr">
        <is>
          <t>DF</t>
        </is>
      </c>
      <c r="G301" s="48" t="inlineStr">
        <is>
          <t>Centro-Oeste</t>
        </is>
      </c>
      <c r="H301" s="48" t="inlineStr">
        <is>
          <t>Loja física</t>
        </is>
      </c>
      <c r="I301" s="48" t="inlineStr">
        <is>
          <t>Diego</t>
        </is>
      </c>
      <c r="J301" s="48" t="inlineStr">
        <is>
          <t>B10</t>
        </is>
      </c>
      <c r="K301" s="48" t="inlineStr">
        <is>
          <t>Consultoria 1h</t>
        </is>
      </c>
      <c r="L301" s="48" t="inlineStr">
        <is>
          <t>Serviços</t>
        </is>
      </c>
      <c r="M301" s="48" t="n">
        <v>1</v>
      </c>
      <c r="N301" s="74" t="n">
        <v>250</v>
      </c>
      <c r="O301" s="75" t="n">
        <v>0</v>
      </c>
      <c r="P301" s="74">
        <f>M301*N301*(1-O301)</f>
        <v/>
      </c>
      <c r="Q301" s="74" t="n">
        <v>60</v>
      </c>
      <c r="R301" s="74">
        <f>P301-Q301</f>
        <v/>
      </c>
      <c r="S301" s="48" t="inlineStr">
        <is>
          <t>Cartão de crédito</t>
        </is>
      </c>
    </row>
    <row r="302">
      <c r="A302" s="48" t="n">
        <v>1301</v>
      </c>
      <c r="B302" s="73" t="n">
        <v>46275</v>
      </c>
      <c r="C302" s="48" t="inlineStr">
        <is>
          <t>Set</t>
        </is>
      </c>
      <c r="D302" s="48" t="inlineStr">
        <is>
          <t>Ana Pereira</t>
        </is>
      </c>
      <c r="E302" s="48" t="inlineStr">
        <is>
          <t>Brasília</t>
        </is>
      </c>
      <c r="F302" s="48" t="inlineStr">
        <is>
          <t>DF</t>
        </is>
      </c>
      <c r="G302" s="48" t="inlineStr">
        <is>
          <t>Centro-Oeste</t>
        </is>
      </c>
      <c r="H302" s="48" t="inlineStr">
        <is>
          <t>WhatsApp</t>
        </is>
      </c>
      <c r="I302" s="48" t="inlineStr">
        <is>
          <t>Bruno</t>
        </is>
      </c>
      <c r="J302" s="48" t="inlineStr">
        <is>
          <t>B04</t>
        </is>
      </c>
      <c r="K302" s="48" t="inlineStr">
        <is>
          <t>Cesta de Presente</t>
        </is>
      </c>
      <c r="L302" s="48" t="inlineStr">
        <is>
          <t>Presentes</t>
        </is>
      </c>
      <c r="M302" s="48" t="n">
        <v>2</v>
      </c>
      <c r="N302" s="74" t="n">
        <v>159</v>
      </c>
      <c r="O302" s="75" t="n">
        <v>0</v>
      </c>
      <c r="P302" s="74">
        <f>M302*N302*(1-O302)</f>
        <v/>
      </c>
      <c r="Q302" s="74" t="n">
        <v>164</v>
      </c>
      <c r="R302" s="74">
        <f>P302-Q302</f>
        <v/>
      </c>
      <c r="S302" s="48" t="inlineStr">
        <is>
          <t>Pix</t>
        </is>
      </c>
    </row>
    <row r="303">
      <c r="A303" s="48" t="n">
        <v>1302</v>
      </c>
      <c r="B303" s="73" t="n">
        <v>46275</v>
      </c>
      <c r="C303" s="48" t="inlineStr">
        <is>
          <t>Set</t>
        </is>
      </c>
      <c r="D303" s="48" t="inlineStr">
        <is>
          <t>Larissa Pereira</t>
        </is>
      </c>
      <c r="E303" s="48" t="inlineStr">
        <is>
          <t>São Paulo</t>
        </is>
      </c>
      <c r="F303" s="48" t="inlineStr">
        <is>
          <t>SP</t>
        </is>
      </c>
      <c r="G303" s="48" t="inlineStr">
        <is>
          <t>Sudeste</t>
        </is>
      </c>
      <c r="H303" s="48" t="inlineStr">
        <is>
          <t>Instagram</t>
        </is>
      </c>
      <c r="I303" s="48" t="inlineStr">
        <is>
          <t>Bruno</t>
        </is>
      </c>
      <c r="J303" s="48" t="inlineStr">
        <is>
          <t>B05</t>
        </is>
      </c>
      <c r="K303" s="48" t="inlineStr">
        <is>
          <t>Garrafa Térmica</t>
        </is>
      </c>
      <c r="L303" s="48" t="inlineStr">
        <is>
          <t>Presentes</t>
        </is>
      </c>
      <c r="M303" s="48" t="n">
        <v>2</v>
      </c>
      <c r="N303" s="74" t="n">
        <v>79.90000000000001</v>
      </c>
      <c r="O303" s="75" t="n">
        <v>0</v>
      </c>
      <c r="P303" s="74">
        <f>M303*N303*(1-O303)</f>
        <v/>
      </c>
      <c r="Q303" s="74" t="n">
        <v>66</v>
      </c>
      <c r="R303" s="74">
        <f>P303-Q303</f>
        <v/>
      </c>
      <c r="S303" s="48" t="inlineStr">
        <is>
          <t>Cartão de débito</t>
        </is>
      </c>
    </row>
    <row r="304">
      <c r="A304" s="48" t="n">
        <v>1303</v>
      </c>
      <c r="B304" s="73" t="n">
        <v>46275</v>
      </c>
      <c r="C304" s="48" t="inlineStr">
        <is>
          <t>Set</t>
        </is>
      </c>
      <c r="D304" s="48" t="inlineStr">
        <is>
          <t>Carlos Rocha</t>
        </is>
      </c>
      <c r="E304" s="48" t="inlineStr">
        <is>
          <t>Florianópolis</t>
        </is>
      </c>
      <c r="F304" s="48" t="inlineStr">
        <is>
          <t>SC</t>
        </is>
      </c>
      <c r="G304" s="48" t="inlineStr">
        <is>
          <t>Sul</t>
        </is>
      </c>
      <c r="H304" s="48" t="inlineStr">
        <is>
          <t>Site</t>
        </is>
      </c>
      <c r="I304" s="48" t="inlineStr">
        <is>
          <t>Carla</t>
        </is>
      </c>
      <c r="J304" s="48" t="inlineStr">
        <is>
          <t>B01</t>
        </is>
      </c>
      <c r="K304" s="48" t="inlineStr">
        <is>
          <t>Café em Grãos 500g</t>
        </is>
      </c>
      <c r="L304" s="48" t="inlineStr">
        <is>
          <t>Café e Bebidas</t>
        </is>
      </c>
      <c r="M304" s="48" t="n">
        <v>2</v>
      </c>
      <c r="N304" s="74" t="n">
        <v>49.9</v>
      </c>
      <c r="O304" s="75" t="n">
        <v>0</v>
      </c>
      <c r="P304" s="74">
        <f>M304*N304*(1-O304)</f>
        <v/>
      </c>
      <c r="Q304" s="74" t="n">
        <v>44</v>
      </c>
      <c r="R304" s="74">
        <f>P304-Q304</f>
        <v/>
      </c>
      <c r="S304" s="48" t="inlineStr">
        <is>
          <t>Cartão de débito</t>
        </is>
      </c>
    </row>
    <row r="305">
      <c r="A305" s="48" t="n">
        <v>1304</v>
      </c>
      <c r="B305" s="73" t="n">
        <v>46276</v>
      </c>
      <c r="C305" s="48" t="inlineStr">
        <is>
          <t>Set</t>
        </is>
      </c>
      <c r="D305" s="48" t="inlineStr">
        <is>
          <t>Carlos Ribeiro</t>
        </is>
      </c>
      <c r="E305" s="48" t="inlineStr">
        <is>
          <t>Porto Alegre</t>
        </is>
      </c>
      <c r="F305" s="48" t="inlineStr">
        <is>
          <t>RS</t>
        </is>
      </c>
      <c r="G305" s="48" t="inlineStr">
        <is>
          <t>Sul</t>
        </is>
      </c>
      <c r="H305" s="48" t="inlineStr">
        <is>
          <t>Loja física</t>
        </is>
      </c>
      <c r="I305" s="48" t="inlineStr">
        <is>
          <t>Bruno</t>
        </is>
      </c>
      <c r="J305" s="48" t="inlineStr">
        <is>
          <t>B12</t>
        </is>
      </c>
      <c r="K305" s="48" t="inlineStr">
        <is>
          <t>Manutenção Mensal</t>
        </is>
      </c>
      <c r="L305" s="48" t="inlineStr">
        <is>
          <t>Serviços</t>
        </is>
      </c>
      <c r="M305" s="48" t="n">
        <v>1</v>
      </c>
      <c r="N305" s="74" t="n">
        <v>350</v>
      </c>
      <c r="O305" s="75" t="n">
        <v>0</v>
      </c>
      <c r="P305" s="74">
        <f>M305*N305*(1-O305)</f>
        <v/>
      </c>
      <c r="Q305" s="74" t="n">
        <v>95</v>
      </c>
      <c r="R305" s="74">
        <f>P305-Q305</f>
        <v/>
      </c>
      <c r="S305" s="48" t="inlineStr">
        <is>
          <t>Pix</t>
        </is>
      </c>
    </row>
    <row r="306">
      <c r="A306" s="48" t="n">
        <v>1305</v>
      </c>
      <c r="B306" s="73" t="n">
        <v>46276</v>
      </c>
      <c r="C306" s="48" t="inlineStr">
        <is>
          <t>Set</t>
        </is>
      </c>
      <c r="D306" s="48" t="inlineStr">
        <is>
          <t>Carlos Rocha</t>
        </is>
      </c>
      <c r="E306" s="48" t="inlineStr">
        <is>
          <t>Florianópolis</t>
        </is>
      </c>
      <c r="F306" s="48" t="inlineStr">
        <is>
          <t>SC</t>
        </is>
      </c>
      <c r="G306" s="48" t="inlineStr">
        <is>
          <t>Sul</t>
        </is>
      </c>
      <c r="H306" s="48" t="inlineStr">
        <is>
          <t>Site</t>
        </is>
      </c>
      <c r="I306" s="48" t="inlineStr">
        <is>
          <t>Bruno</t>
        </is>
      </c>
      <c r="J306" s="48" t="inlineStr">
        <is>
          <t>B07</t>
        </is>
      </c>
      <c r="K306" s="48" t="inlineStr">
        <is>
          <t>Caderno Artesanal</t>
        </is>
      </c>
      <c r="L306" s="48" t="inlineStr">
        <is>
          <t>Papelaria</t>
        </is>
      </c>
      <c r="M306" s="48" t="n">
        <v>1</v>
      </c>
      <c r="N306" s="74" t="n">
        <v>34.9</v>
      </c>
      <c r="O306" s="75" t="n">
        <v>0</v>
      </c>
      <c r="P306" s="74">
        <f>M306*N306*(1-O306)</f>
        <v/>
      </c>
      <c r="Q306" s="74" t="n">
        <v>12</v>
      </c>
      <c r="R306" s="74">
        <f>P306-Q306</f>
        <v/>
      </c>
      <c r="S306" s="48" t="inlineStr">
        <is>
          <t>Pix</t>
        </is>
      </c>
    </row>
    <row r="307">
      <c r="A307" s="48" t="n">
        <v>1306</v>
      </c>
      <c r="B307" s="73" t="n">
        <v>46278</v>
      </c>
      <c r="C307" s="48" t="inlineStr">
        <is>
          <t>Set</t>
        </is>
      </c>
      <c r="D307" s="48" t="inlineStr">
        <is>
          <t>Bruno Oliveira</t>
        </is>
      </c>
      <c r="E307" s="48" t="inlineStr">
        <is>
          <t>Belo Horizonte</t>
        </is>
      </c>
      <c r="F307" s="48" t="inlineStr">
        <is>
          <t>MG</t>
        </is>
      </c>
      <c r="G307" s="48" t="inlineStr">
        <is>
          <t>Sudeste</t>
        </is>
      </c>
      <c r="H307" s="48" t="inlineStr">
        <is>
          <t>Instagram</t>
        </is>
      </c>
      <c r="I307" s="48" t="inlineStr">
        <is>
          <t>Diego</t>
        </is>
      </c>
      <c r="J307" s="48" t="inlineStr">
        <is>
          <t>B11</t>
        </is>
      </c>
      <c r="K307" s="48" t="inlineStr">
        <is>
          <t>Instalação de Sistema</t>
        </is>
      </c>
      <c r="L307" s="48" t="inlineStr">
        <is>
          <t>Serviços</t>
        </is>
      </c>
      <c r="M307" s="48" t="n">
        <v>1</v>
      </c>
      <c r="N307" s="74" t="n">
        <v>480</v>
      </c>
      <c r="O307" s="75" t="n">
        <v>0</v>
      </c>
      <c r="P307" s="74">
        <f>M307*N307*(1-O307)</f>
        <v/>
      </c>
      <c r="Q307" s="74" t="n">
        <v>150</v>
      </c>
      <c r="R307" s="74">
        <f>P307-Q307</f>
        <v/>
      </c>
      <c r="S307" s="48" t="inlineStr">
        <is>
          <t>Cartão de crédito</t>
        </is>
      </c>
    </row>
    <row r="308">
      <c r="A308" s="48" t="n">
        <v>1307</v>
      </c>
      <c r="B308" s="73" t="n">
        <v>46281</v>
      </c>
      <c r="C308" s="48" t="inlineStr">
        <is>
          <t>Set</t>
        </is>
      </c>
      <c r="D308" s="48" t="inlineStr">
        <is>
          <t>Pedro Souza</t>
        </is>
      </c>
      <c r="E308" s="48" t="inlineStr">
        <is>
          <t>Belo Horizonte</t>
        </is>
      </c>
      <c r="F308" s="48" t="inlineStr">
        <is>
          <t>MG</t>
        </is>
      </c>
      <c r="G308" s="48" t="inlineStr">
        <is>
          <t>Sudeste</t>
        </is>
      </c>
      <c r="H308" s="48" t="inlineStr">
        <is>
          <t>Instagram</t>
        </is>
      </c>
      <c r="I308" s="48" t="inlineStr">
        <is>
          <t>Ana</t>
        </is>
      </c>
      <c r="J308" s="48" t="inlineStr">
        <is>
          <t>B06</t>
        </is>
      </c>
      <c r="K308" s="48" t="inlineStr">
        <is>
          <t>Agenda 2027</t>
        </is>
      </c>
      <c r="L308" s="48" t="inlineStr">
        <is>
          <t>Papelaria</t>
        </is>
      </c>
      <c r="M308" s="48" t="n">
        <v>3</v>
      </c>
      <c r="N308" s="74" t="n">
        <v>59.9</v>
      </c>
      <c r="O308" s="75" t="n">
        <v>0</v>
      </c>
      <c r="P308" s="74">
        <f>M308*N308*(1-O308)</f>
        <v/>
      </c>
      <c r="Q308" s="74" t="n">
        <v>66</v>
      </c>
      <c r="R308" s="74">
        <f>P308-Q308</f>
        <v/>
      </c>
      <c r="S308" s="48" t="inlineStr">
        <is>
          <t>Cartão de crédito</t>
        </is>
      </c>
    </row>
    <row r="309">
      <c r="A309" s="48" t="n">
        <v>1308</v>
      </c>
      <c r="B309" s="73" t="n">
        <v>46281</v>
      </c>
      <c r="C309" s="48" t="inlineStr">
        <is>
          <t>Set</t>
        </is>
      </c>
      <c r="D309" s="48" t="inlineStr">
        <is>
          <t>Ana Pereira</t>
        </is>
      </c>
      <c r="E309" s="48" t="inlineStr">
        <is>
          <t>Brasília</t>
        </is>
      </c>
      <c r="F309" s="48" t="inlineStr">
        <is>
          <t>DF</t>
        </is>
      </c>
      <c r="G309" s="48" t="inlineStr">
        <is>
          <t>Centro-Oeste</t>
        </is>
      </c>
      <c r="H309" s="48" t="inlineStr">
        <is>
          <t>Instagram</t>
        </is>
      </c>
      <c r="I309" s="48" t="inlineStr">
        <is>
          <t>Diego</t>
        </is>
      </c>
      <c r="J309" s="48" t="inlineStr">
        <is>
          <t>B09</t>
        </is>
      </c>
      <c r="K309" s="48" t="inlineStr">
        <is>
          <t>Moletom</t>
        </is>
      </c>
      <c r="L309" s="48" t="inlineStr">
        <is>
          <t>Vestuário</t>
        </is>
      </c>
      <c r="M309" s="48" t="n">
        <v>2</v>
      </c>
      <c r="N309" s="74" t="n">
        <v>139.9</v>
      </c>
      <c r="O309" s="75" t="n">
        <v>0</v>
      </c>
      <c r="P309" s="74">
        <f>M309*N309*(1-O309)</f>
        <v/>
      </c>
      <c r="Q309" s="74" t="n">
        <v>124</v>
      </c>
      <c r="R309" s="74">
        <f>P309-Q309</f>
        <v/>
      </c>
      <c r="S309" s="48" t="inlineStr">
        <is>
          <t>Cartão de crédito</t>
        </is>
      </c>
    </row>
    <row r="310">
      <c r="A310" s="48" t="n">
        <v>1309</v>
      </c>
      <c r="B310" s="73" t="n">
        <v>46282</v>
      </c>
      <c r="C310" s="48" t="inlineStr">
        <is>
          <t>Set</t>
        </is>
      </c>
      <c r="D310" s="48" t="inlineStr">
        <is>
          <t>Felipe Rocha</t>
        </is>
      </c>
      <c r="E310" s="48" t="inlineStr">
        <is>
          <t>Brasília</t>
        </is>
      </c>
      <c r="F310" s="48" t="inlineStr">
        <is>
          <t>DF</t>
        </is>
      </c>
      <c r="G310" s="48" t="inlineStr">
        <is>
          <t>Centro-Oeste</t>
        </is>
      </c>
      <c r="H310" s="48" t="inlineStr">
        <is>
          <t>Loja física</t>
        </is>
      </c>
      <c r="I310" s="48" t="inlineStr">
        <is>
          <t>Ana</t>
        </is>
      </c>
      <c r="J310" s="48" t="inlineStr">
        <is>
          <t>B10</t>
        </is>
      </c>
      <c r="K310" s="48" t="inlineStr">
        <is>
          <t>Consultoria 1h</t>
        </is>
      </c>
      <c r="L310" s="48" t="inlineStr">
        <is>
          <t>Serviços</t>
        </is>
      </c>
      <c r="M310" s="48" t="n">
        <v>1</v>
      </c>
      <c r="N310" s="74" t="n">
        <v>250</v>
      </c>
      <c r="O310" s="75" t="n">
        <v>0</v>
      </c>
      <c r="P310" s="74">
        <f>M310*N310*(1-O310)</f>
        <v/>
      </c>
      <c r="Q310" s="74" t="n">
        <v>60</v>
      </c>
      <c r="R310" s="74">
        <f>P310-Q310</f>
        <v/>
      </c>
      <c r="S310" s="48" t="inlineStr">
        <is>
          <t>Pix</t>
        </is>
      </c>
    </row>
    <row r="311">
      <c r="A311" s="48" t="n">
        <v>1310</v>
      </c>
      <c r="B311" s="73" t="n">
        <v>46283</v>
      </c>
      <c r="C311" s="48" t="inlineStr">
        <is>
          <t>Set</t>
        </is>
      </c>
      <c r="D311" s="48" t="inlineStr">
        <is>
          <t>Ana Dias</t>
        </is>
      </c>
      <c r="E311" s="48" t="inlineStr">
        <is>
          <t>Recife</t>
        </is>
      </c>
      <c r="F311" s="48" t="inlineStr">
        <is>
          <t>PE</t>
        </is>
      </c>
      <c r="G311" s="48" t="inlineStr">
        <is>
          <t>Nordeste</t>
        </is>
      </c>
      <c r="H311" s="48" t="inlineStr">
        <is>
          <t>Loja física</t>
        </is>
      </c>
      <c r="I311" s="48" t="inlineStr">
        <is>
          <t>Ana</t>
        </is>
      </c>
      <c r="J311" s="48" t="inlineStr">
        <is>
          <t>B06</t>
        </is>
      </c>
      <c r="K311" s="48" t="inlineStr">
        <is>
          <t>Agenda 2027</t>
        </is>
      </c>
      <c r="L311" s="48" t="inlineStr">
        <is>
          <t>Papelaria</t>
        </is>
      </c>
      <c r="M311" s="48" t="n">
        <v>5</v>
      </c>
      <c r="N311" s="74" t="n">
        <v>59.9</v>
      </c>
      <c r="O311" s="75" t="n">
        <v>0.05</v>
      </c>
      <c r="P311" s="74">
        <f>M311*N311*(1-O311)</f>
        <v/>
      </c>
      <c r="Q311" s="74" t="n">
        <v>110</v>
      </c>
      <c r="R311" s="74">
        <f>P311-Q311</f>
        <v/>
      </c>
      <c r="S311" s="48" t="inlineStr">
        <is>
          <t>Pix</t>
        </is>
      </c>
    </row>
    <row r="312">
      <c r="A312" s="48" t="n">
        <v>1311</v>
      </c>
      <c r="B312" s="73" t="n">
        <v>46283</v>
      </c>
      <c r="C312" s="48" t="inlineStr">
        <is>
          <t>Set</t>
        </is>
      </c>
      <c r="D312" s="48" t="inlineStr">
        <is>
          <t>Bruno Oliveira</t>
        </is>
      </c>
      <c r="E312" s="48" t="inlineStr">
        <is>
          <t>Belo Horizonte</t>
        </is>
      </c>
      <c r="F312" s="48" t="inlineStr">
        <is>
          <t>MG</t>
        </is>
      </c>
      <c r="G312" s="48" t="inlineStr">
        <is>
          <t>Sudeste</t>
        </is>
      </c>
      <c r="H312" s="48" t="inlineStr">
        <is>
          <t>Site</t>
        </is>
      </c>
      <c r="I312" s="48" t="inlineStr">
        <is>
          <t>Carla</t>
        </is>
      </c>
      <c r="J312" s="48" t="inlineStr">
        <is>
          <t>B04</t>
        </is>
      </c>
      <c r="K312" s="48" t="inlineStr">
        <is>
          <t>Cesta de Presente</t>
        </is>
      </c>
      <c r="L312" s="48" t="inlineStr">
        <is>
          <t>Presentes</t>
        </is>
      </c>
      <c r="M312" s="48" t="n">
        <v>5</v>
      </c>
      <c r="N312" s="74" t="n">
        <v>159</v>
      </c>
      <c r="O312" s="75" t="n">
        <v>0</v>
      </c>
      <c r="P312" s="74">
        <f>M312*N312*(1-O312)</f>
        <v/>
      </c>
      <c r="Q312" s="74" t="n">
        <v>410</v>
      </c>
      <c r="R312" s="74">
        <f>P312-Q312</f>
        <v/>
      </c>
      <c r="S312" s="48" t="inlineStr">
        <is>
          <t>Cartão de crédito</t>
        </is>
      </c>
    </row>
    <row r="313">
      <c r="A313" s="48" t="n">
        <v>1312</v>
      </c>
      <c r="B313" s="73" t="n">
        <v>46283</v>
      </c>
      <c r="C313" s="48" t="inlineStr">
        <is>
          <t>Set</t>
        </is>
      </c>
      <c r="D313" s="48" t="inlineStr">
        <is>
          <t>Patrícia Oliveira</t>
        </is>
      </c>
      <c r="E313" s="48" t="inlineStr">
        <is>
          <t>Brasília</t>
        </is>
      </c>
      <c r="F313" s="48" t="inlineStr">
        <is>
          <t>DF</t>
        </is>
      </c>
      <c r="G313" s="48" t="inlineStr">
        <is>
          <t>Centro-Oeste</t>
        </is>
      </c>
      <c r="H313" s="48" t="inlineStr">
        <is>
          <t>Loja física</t>
        </is>
      </c>
      <c r="I313" s="48" t="inlineStr">
        <is>
          <t>Carla</t>
        </is>
      </c>
      <c r="J313" s="48" t="inlineStr">
        <is>
          <t>B08</t>
        </is>
      </c>
      <c r="K313" s="48" t="inlineStr">
        <is>
          <t>Camiseta Logo</t>
        </is>
      </c>
      <c r="L313" s="48" t="inlineStr">
        <is>
          <t>Vestuário</t>
        </is>
      </c>
      <c r="M313" s="48" t="n">
        <v>5</v>
      </c>
      <c r="N313" s="74" t="n">
        <v>49.9</v>
      </c>
      <c r="O313" s="75" t="n">
        <v>0</v>
      </c>
      <c r="P313" s="74">
        <f>M313*N313*(1-O313)</f>
        <v/>
      </c>
      <c r="Q313" s="74" t="n">
        <v>95</v>
      </c>
      <c r="R313" s="74">
        <f>P313-Q313</f>
        <v/>
      </c>
      <c r="S313" s="48" t="inlineStr">
        <is>
          <t>Pix</t>
        </is>
      </c>
    </row>
    <row r="314">
      <c r="A314" s="48" t="n">
        <v>1313</v>
      </c>
      <c r="B314" s="73" t="n">
        <v>46284</v>
      </c>
      <c r="C314" s="48" t="inlineStr">
        <is>
          <t>Set</t>
        </is>
      </c>
      <c r="D314" s="48" t="inlineStr">
        <is>
          <t>Lucas Souza</t>
        </is>
      </c>
      <c r="E314" s="48" t="inlineStr">
        <is>
          <t>Porto Alegre</t>
        </is>
      </c>
      <c r="F314" s="48" t="inlineStr">
        <is>
          <t>RS</t>
        </is>
      </c>
      <c r="G314" s="48" t="inlineStr">
        <is>
          <t>Sul</t>
        </is>
      </c>
      <c r="H314" s="48" t="inlineStr">
        <is>
          <t>Loja física</t>
        </is>
      </c>
      <c r="I314" s="48" t="inlineStr">
        <is>
          <t>Carla</t>
        </is>
      </c>
      <c r="J314" s="48" t="inlineStr">
        <is>
          <t>B06</t>
        </is>
      </c>
      <c r="K314" s="48" t="inlineStr">
        <is>
          <t>Agenda 2027</t>
        </is>
      </c>
      <c r="L314" s="48" t="inlineStr">
        <is>
          <t>Papelaria</t>
        </is>
      </c>
      <c r="M314" s="48" t="n">
        <v>2</v>
      </c>
      <c r="N314" s="74" t="n">
        <v>59.9</v>
      </c>
      <c r="O314" s="75" t="n">
        <v>0</v>
      </c>
      <c r="P314" s="74">
        <f>M314*N314*(1-O314)</f>
        <v/>
      </c>
      <c r="Q314" s="74" t="n">
        <v>44</v>
      </c>
      <c r="R314" s="74">
        <f>P314-Q314</f>
        <v/>
      </c>
      <c r="S314" s="48" t="inlineStr">
        <is>
          <t>Cartão de débito</t>
        </is>
      </c>
    </row>
    <row r="315">
      <c r="A315" s="48" t="n">
        <v>1314</v>
      </c>
      <c r="B315" s="73" t="n">
        <v>46284</v>
      </c>
      <c r="C315" s="48" t="inlineStr">
        <is>
          <t>Set</t>
        </is>
      </c>
      <c r="D315" s="48" t="inlineStr">
        <is>
          <t>Patrícia Martins</t>
        </is>
      </c>
      <c r="E315" s="48" t="inlineStr">
        <is>
          <t>Belo Horizonte</t>
        </is>
      </c>
      <c r="F315" s="48" t="inlineStr">
        <is>
          <t>MG</t>
        </is>
      </c>
      <c r="G315" s="48" t="inlineStr">
        <is>
          <t>Sudeste</t>
        </is>
      </c>
      <c r="H315" s="48" t="inlineStr">
        <is>
          <t>Site</t>
        </is>
      </c>
      <c r="I315" s="48" t="inlineStr">
        <is>
          <t>Bruno</t>
        </is>
      </c>
      <c r="J315" s="48" t="inlineStr">
        <is>
          <t>B03</t>
        </is>
      </c>
      <c r="K315" s="48" t="inlineStr">
        <is>
          <t>Caneca Personalizada</t>
        </is>
      </c>
      <c r="L315" s="48" t="inlineStr">
        <is>
          <t>Presentes</t>
        </is>
      </c>
      <c r="M315" s="48" t="n">
        <v>2</v>
      </c>
      <c r="N315" s="74" t="n">
        <v>39.9</v>
      </c>
      <c r="O315" s="75" t="n">
        <v>0</v>
      </c>
      <c r="P315" s="74">
        <f>M315*N315*(1-O315)</f>
        <v/>
      </c>
      <c r="Q315" s="74" t="n">
        <v>29</v>
      </c>
      <c r="R315" s="74">
        <f>P315-Q315</f>
        <v/>
      </c>
      <c r="S315" s="48" t="inlineStr">
        <is>
          <t>Cartão de débito</t>
        </is>
      </c>
    </row>
    <row r="316">
      <c r="A316" s="48" t="n">
        <v>1315</v>
      </c>
      <c r="B316" s="73" t="n">
        <v>46285</v>
      </c>
      <c r="C316" s="48" t="inlineStr">
        <is>
          <t>Set</t>
        </is>
      </c>
      <c r="D316" s="48" t="inlineStr">
        <is>
          <t>Aline Rocha</t>
        </is>
      </c>
      <c r="E316" s="48" t="inlineStr">
        <is>
          <t>Rio de Janeiro</t>
        </is>
      </c>
      <c r="F316" s="48" t="inlineStr">
        <is>
          <t>RJ</t>
        </is>
      </c>
      <c r="G316" s="48" t="inlineStr">
        <is>
          <t>Sudeste</t>
        </is>
      </c>
      <c r="H316" s="48" t="inlineStr">
        <is>
          <t>Instagram</t>
        </is>
      </c>
      <c r="I316" s="48" t="inlineStr">
        <is>
          <t>Ana</t>
        </is>
      </c>
      <c r="J316" s="48" t="inlineStr">
        <is>
          <t>B03</t>
        </is>
      </c>
      <c r="K316" s="48" t="inlineStr">
        <is>
          <t>Caneca Personalizada</t>
        </is>
      </c>
      <c r="L316" s="48" t="inlineStr">
        <is>
          <t>Presentes</t>
        </is>
      </c>
      <c r="M316" s="48" t="n">
        <v>10</v>
      </c>
      <c r="N316" s="74" t="n">
        <v>39.9</v>
      </c>
      <c r="O316" s="75" t="n">
        <v>0.05</v>
      </c>
      <c r="P316" s="74">
        <f>M316*N316*(1-O316)</f>
        <v/>
      </c>
      <c r="Q316" s="74" t="n">
        <v>145</v>
      </c>
      <c r="R316" s="74">
        <f>P316-Q316</f>
        <v/>
      </c>
      <c r="S316" s="48" t="inlineStr">
        <is>
          <t>Cartão de crédito</t>
        </is>
      </c>
    </row>
    <row r="317">
      <c r="A317" s="48" t="n">
        <v>1316</v>
      </c>
      <c r="B317" s="73" t="n">
        <v>46286</v>
      </c>
      <c r="C317" s="48" t="inlineStr">
        <is>
          <t>Set</t>
        </is>
      </c>
      <c r="D317" s="48" t="inlineStr">
        <is>
          <t>Bruno Dias</t>
        </is>
      </c>
      <c r="E317" s="48" t="inlineStr">
        <is>
          <t>Belo Horizonte</t>
        </is>
      </c>
      <c r="F317" s="48" t="inlineStr">
        <is>
          <t>MG</t>
        </is>
      </c>
      <c r="G317" s="48" t="inlineStr">
        <is>
          <t>Sudeste</t>
        </is>
      </c>
      <c r="H317" s="48" t="inlineStr">
        <is>
          <t>Loja física</t>
        </is>
      </c>
      <c r="I317" s="48" t="inlineStr">
        <is>
          <t>Bruno</t>
        </is>
      </c>
      <c r="J317" s="48" t="inlineStr">
        <is>
          <t>B08</t>
        </is>
      </c>
      <c r="K317" s="48" t="inlineStr">
        <is>
          <t>Camiseta Logo</t>
        </is>
      </c>
      <c r="L317" s="48" t="inlineStr">
        <is>
          <t>Vestuário</t>
        </is>
      </c>
      <c r="M317" s="48" t="n">
        <v>1</v>
      </c>
      <c r="N317" s="74" t="n">
        <v>49.9</v>
      </c>
      <c r="O317" s="75" t="n">
        <v>0</v>
      </c>
      <c r="P317" s="74">
        <f>M317*N317*(1-O317)</f>
        <v/>
      </c>
      <c r="Q317" s="74" t="n">
        <v>19</v>
      </c>
      <c r="R317" s="74">
        <f>P317-Q317</f>
        <v/>
      </c>
      <c r="S317" s="48" t="inlineStr">
        <is>
          <t>Cartão de crédito</t>
        </is>
      </c>
    </row>
    <row r="318">
      <c r="A318" s="48" t="n">
        <v>1317</v>
      </c>
      <c r="B318" s="73" t="n">
        <v>46287</v>
      </c>
      <c r="C318" s="48" t="inlineStr">
        <is>
          <t>Set</t>
        </is>
      </c>
      <c r="D318" s="48" t="inlineStr">
        <is>
          <t>Carlos Ribeiro</t>
        </is>
      </c>
      <c r="E318" s="48" t="inlineStr">
        <is>
          <t>Porto Alegre</t>
        </is>
      </c>
      <c r="F318" s="48" t="inlineStr">
        <is>
          <t>RS</t>
        </is>
      </c>
      <c r="G318" s="48" t="inlineStr">
        <is>
          <t>Sul</t>
        </is>
      </c>
      <c r="H318" s="48" t="inlineStr">
        <is>
          <t>Site</t>
        </is>
      </c>
      <c r="I318" s="48" t="inlineStr">
        <is>
          <t>Ana</t>
        </is>
      </c>
      <c r="J318" s="48" t="inlineStr">
        <is>
          <t>B03</t>
        </is>
      </c>
      <c r="K318" s="48" t="inlineStr">
        <is>
          <t>Caneca Personalizada</t>
        </is>
      </c>
      <c r="L318" s="48" t="inlineStr">
        <is>
          <t>Presentes</t>
        </is>
      </c>
      <c r="M318" s="48" t="n">
        <v>1</v>
      </c>
      <c r="N318" s="74" t="n">
        <v>39.9</v>
      </c>
      <c r="O318" s="75" t="n">
        <v>0</v>
      </c>
      <c r="P318" s="74">
        <f>M318*N318*(1-O318)</f>
        <v/>
      </c>
      <c r="Q318" s="74" t="n">
        <v>14.5</v>
      </c>
      <c r="R318" s="74">
        <f>P318-Q318</f>
        <v/>
      </c>
      <c r="S318" s="48" t="inlineStr">
        <is>
          <t>Cartão de crédito</t>
        </is>
      </c>
    </row>
    <row r="319">
      <c r="A319" s="48" t="n">
        <v>1318</v>
      </c>
      <c r="B319" s="73" t="n">
        <v>46287</v>
      </c>
      <c r="C319" s="48" t="inlineStr">
        <is>
          <t>Set</t>
        </is>
      </c>
      <c r="D319" s="48" t="inlineStr">
        <is>
          <t>Larissa Lima</t>
        </is>
      </c>
      <c r="E319" s="48" t="inlineStr">
        <is>
          <t>Rio de Janeiro</t>
        </is>
      </c>
      <c r="F319" s="48" t="inlineStr">
        <is>
          <t>RJ</t>
        </is>
      </c>
      <c r="G319" s="48" t="inlineStr">
        <is>
          <t>Sudeste</t>
        </is>
      </c>
      <c r="H319" s="48" t="inlineStr">
        <is>
          <t>Instagram</t>
        </is>
      </c>
      <c r="I319" s="48" t="inlineStr">
        <is>
          <t>Ana</t>
        </is>
      </c>
      <c r="J319" s="48" t="inlineStr">
        <is>
          <t>B12</t>
        </is>
      </c>
      <c r="K319" s="48" t="inlineStr">
        <is>
          <t>Manutenção Mensal</t>
        </is>
      </c>
      <c r="L319" s="48" t="inlineStr">
        <is>
          <t>Serviços</t>
        </is>
      </c>
      <c r="M319" s="48" t="n">
        <v>1</v>
      </c>
      <c r="N319" s="74" t="n">
        <v>350</v>
      </c>
      <c r="O319" s="75" t="n">
        <v>0</v>
      </c>
      <c r="P319" s="74">
        <f>M319*N319*(1-O319)</f>
        <v/>
      </c>
      <c r="Q319" s="74" t="n">
        <v>95</v>
      </c>
      <c r="R319" s="74">
        <f>P319-Q319</f>
        <v/>
      </c>
      <c r="S319" s="48" t="inlineStr">
        <is>
          <t>Cartão de crédito</t>
        </is>
      </c>
    </row>
    <row r="320">
      <c r="A320" s="48" t="n">
        <v>1319</v>
      </c>
      <c r="B320" s="73" t="n">
        <v>46288</v>
      </c>
      <c r="C320" s="48" t="inlineStr">
        <is>
          <t>Set</t>
        </is>
      </c>
      <c r="D320" s="48" t="inlineStr">
        <is>
          <t>Lucas Souza</t>
        </is>
      </c>
      <c r="E320" s="48" t="inlineStr">
        <is>
          <t>Porto Alegre</t>
        </is>
      </c>
      <c r="F320" s="48" t="inlineStr">
        <is>
          <t>RS</t>
        </is>
      </c>
      <c r="G320" s="48" t="inlineStr">
        <is>
          <t>Sul</t>
        </is>
      </c>
      <c r="H320" s="48" t="inlineStr">
        <is>
          <t>Site</t>
        </is>
      </c>
      <c r="I320" s="48" t="inlineStr">
        <is>
          <t>Diego</t>
        </is>
      </c>
      <c r="J320" s="48" t="inlineStr">
        <is>
          <t>B05</t>
        </is>
      </c>
      <c r="K320" s="48" t="inlineStr">
        <is>
          <t>Garrafa Térmica</t>
        </is>
      </c>
      <c r="L320" s="48" t="inlineStr">
        <is>
          <t>Presentes</t>
        </is>
      </c>
      <c r="M320" s="48" t="n">
        <v>6</v>
      </c>
      <c r="N320" s="74" t="n">
        <v>79.90000000000001</v>
      </c>
      <c r="O320" s="75" t="n">
        <v>0</v>
      </c>
      <c r="P320" s="74">
        <f>M320*N320*(1-O320)</f>
        <v/>
      </c>
      <c r="Q320" s="74" t="n">
        <v>198</v>
      </c>
      <c r="R320" s="74">
        <f>P320-Q320</f>
        <v/>
      </c>
      <c r="S320" s="48" t="inlineStr">
        <is>
          <t>Cartão de débito</t>
        </is>
      </c>
    </row>
    <row r="321">
      <c r="A321" s="48" t="n">
        <v>1320</v>
      </c>
      <c r="B321" s="73" t="n">
        <v>46289</v>
      </c>
      <c r="C321" s="48" t="inlineStr">
        <is>
          <t>Set</t>
        </is>
      </c>
      <c r="D321" s="48" t="inlineStr">
        <is>
          <t>Gustavo Costa</t>
        </is>
      </c>
      <c r="E321" s="48" t="inlineStr">
        <is>
          <t>Belo Horizonte</t>
        </is>
      </c>
      <c r="F321" s="48" t="inlineStr">
        <is>
          <t>MG</t>
        </is>
      </c>
      <c r="G321" s="48" t="inlineStr">
        <is>
          <t>Sudeste</t>
        </is>
      </c>
      <c r="H321" s="48" t="inlineStr">
        <is>
          <t>WhatsApp</t>
        </is>
      </c>
      <c r="I321" s="48" t="inlineStr">
        <is>
          <t>Elisa</t>
        </is>
      </c>
      <c r="J321" s="48" t="inlineStr">
        <is>
          <t>B05</t>
        </is>
      </c>
      <c r="K321" s="48" t="inlineStr">
        <is>
          <t>Garrafa Térmica</t>
        </is>
      </c>
      <c r="L321" s="48" t="inlineStr">
        <is>
          <t>Presentes</t>
        </is>
      </c>
      <c r="M321" s="48" t="n">
        <v>1</v>
      </c>
      <c r="N321" s="74" t="n">
        <v>79.90000000000001</v>
      </c>
      <c r="O321" s="75" t="n">
        <v>0.15</v>
      </c>
      <c r="P321" s="74">
        <f>M321*N321*(1-O321)</f>
        <v/>
      </c>
      <c r="Q321" s="74" t="n">
        <v>33</v>
      </c>
      <c r="R321" s="74">
        <f>P321-Q321</f>
        <v/>
      </c>
      <c r="S321" s="48" t="inlineStr">
        <is>
          <t>Cartão de crédito</t>
        </is>
      </c>
    </row>
    <row r="322">
      <c r="A322" s="48" t="n">
        <v>1321</v>
      </c>
      <c r="B322" s="73" t="n">
        <v>46289</v>
      </c>
      <c r="C322" s="48" t="inlineStr">
        <is>
          <t>Set</t>
        </is>
      </c>
      <c r="D322" s="48" t="inlineStr">
        <is>
          <t>Thiago Oliveira</t>
        </is>
      </c>
      <c r="E322" s="48" t="inlineStr">
        <is>
          <t>Belo Horizonte</t>
        </is>
      </c>
      <c r="F322" s="48" t="inlineStr">
        <is>
          <t>MG</t>
        </is>
      </c>
      <c r="G322" s="48" t="inlineStr">
        <is>
          <t>Sudeste</t>
        </is>
      </c>
      <c r="H322" s="48" t="inlineStr">
        <is>
          <t>Instagram</t>
        </is>
      </c>
      <c r="I322" s="48" t="inlineStr">
        <is>
          <t>Diego</t>
        </is>
      </c>
      <c r="J322" s="48" t="inlineStr">
        <is>
          <t>B02</t>
        </is>
      </c>
      <c r="K322" s="48" t="inlineStr">
        <is>
          <t>Kit Degustação</t>
        </is>
      </c>
      <c r="L322" s="48" t="inlineStr">
        <is>
          <t>Café e Bebidas</t>
        </is>
      </c>
      <c r="M322" s="48" t="n">
        <v>1</v>
      </c>
      <c r="N322" s="74" t="n">
        <v>89.90000000000001</v>
      </c>
      <c r="O322" s="75" t="n">
        <v>0.05</v>
      </c>
      <c r="P322" s="74">
        <f>M322*N322*(1-O322)</f>
        <v/>
      </c>
      <c r="Q322" s="74" t="n">
        <v>41</v>
      </c>
      <c r="R322" s="74">
        <f>P322-Q322</f>
        <v/>
      </c>
      <c r="S322" s="48" t="inlineStr">
        <is>
          <t>Pix</t>
        </is>
      </c>
    </row>
    <row r="323">
      <c r="A323" s="48" t="n">
        <v>1322</v>
      </c>
      <c r="B323" s="73" t="n">
        <v>46290</v>
      </c>
      <c r="C323" s="48" t="inlineStr">
        <is>
          <t>Set</t>
        </is>
      </c>
      <c r="D323" s="48" t="inlineStr">
        <is>
          <t>Aline Lima</t>
        </is>
      </c>
      <c r="E323" s="48" t="inlineStr">
        <is>
          <t>Fortaleza</t>
        </is>
      </c>
      <c r="F323" s="48" t="inlineStr">
        <is>
          <t>CE</t>
        </is>
      </c>
      <c r="G323" s="48" t="inlineStr">
        <is>
          <t>Nordeste</t>
        </is>
      </c>
      <c r="H323" s="48" t="inlineStr">
        <is>
          <t>Instagram</t>
        </is>
      </c>
      <c r="I323" s="48" t="inlineStr">
        <is>
          <t>Elisa</t>
        </is>
      </c>
      <c r="J323" s="48" t="inlineStr">
        <is>
          <t>B02</t>
        </is>
      </c>
      <c r="K323" s="48" t="inlineStr">
        <is>
          <t>Kit Degustação</t>
        </is>
      </c>
      <c r="L323" s="48" t="inlineStr">
        <is>
          <t>Café e Bebidas</t>
        </is>
      </c>
      <c r="M323" s="48" t="n">
        <v>1</v>
      </c>
      <c r="N323" s="74" t="n">
        <v>89.90000000000001</v>
      </c>
      <c r="O323" s="75" t="n">
        <v>0.15</v>
      </c>
      <c r="P323" s="74">
        <f>M323*N323*(1-O323)</f>
        <v/>
      </c>
      <c r="Q323" s="74" t="n">
        <v>41</v>
      </c>
      <c r="R323" s="74">
        <f>P323-Q323</f>
        <v/>
      </c>
      <c r="S323" s="48" t="inlineStr">
        <is>
          <t>Cartão de débito</t>
        </is>
      </c>
    </row>
    <row r="324">
      <c r="A324" s="48" t="n">
        <v>1323</v>
      </c>
      <c r="B324" s="73" t="n">
        <v>46290</v>
      </c>
      <c r="C324" s="48" t="inlineStr">
        <is>
          <t>Set</t>
        </is>
      </c>
      <c r="D324" s="48" t="inlineStr">
        <is>
          <t>Larissa Pereira</t>
        </is>
      </c>
      <c r="E324" s="48" t="inlineStr">
        <is>
          <t>São Paulo</t>
        </is>
      </c>
      <c r="F324" s="48" t="inlineStr">
        <is>
          <t>SP</t>
        </is>
      </c>
      <c r="G324" s="48" t="inlineStr">
        <is>
          <t>Sudeste</t>
        </is>
      </c>
      <c r="H324" s="48" t="inlineStr">
        <is>
          <t>Loja física</t>
        </is>
      </c>
      <c r="I324" s="48" t="inlineStr">
        <is>
          <t>Diego</t>
        </is>
      </c>
      <c r="J324" s="48" t="inlineStr">
        <is>
          <t>B06</t>
        </is>
      </c>
      <c r="K324" s="48" t="inlineStr">
        <is>
          <t>Agenda 2027</t>
        </is>
      </c>
      <c r="L324" s="48" t="inlineStr">
        <is>
          <t>Papelaria</t>
        </is>
      </c>
      <c r="M324" s="48" t="n">
        <v>6</v>
      </c>
      <c r="N324" s="74" t="n">
        <v>59.9</v>
      </c>
      <c r="O324" s="75" t="n">
        <v>0.1</v>
      </c>
      <c r="P324" s="74">
        <f>M324*N324*(1-O324)</f>
        <v/>
      </c>
      <c r="Q324" s="74" t="n">
        <v>132</v>
      </c>
      <c r="R324" s="74">
        <f>P324-Q324</f>
        <v/>
      </c>
      <c r="S324" s="48" t="inlineStr">
        <is>
          <t>Cartão de débito</t>
        </is>
      </c>
    </row>
    <row r="325">
      <c r="A325" s="48" t="n">
        <v>1324</v>
      </c>
      <c r="B325" s="73" t="n">
        <v>46291</v>
      </c>
      <c r="C325" s="48" t="inlineStr">
        <is>
          <t>Set</t>
        </is>
      </c>
      <c r="D325" s="48" t="inlineStr">
        <is>
          <t>Maria Dias</t>
        </is>
      </c>
      <c r="E325" s="48" t="inlineStr">
        <is>
          <t>São Paulo</t>
        </is>
      </c>
      <c r="F325" s="48" t="inlineStr">
        <is>
          <t>SP</t>
        </is>
      </c>
      <c r="G325" s="48" t="inlineStr">
        <is>
          <t>Sudeste</t>
        </is>
      </c>
      <c r="H325" s="48" t="inlineStr">
        <is>
          <t>Loja física</t>
        </is>
      </c>
      <c r="I325" s="48" t="inlineStr">
        <is>
          <t>Ana</t>
        </is>
      </c>
      <c r="J325" s="48" t="inlineStr">
        <is>
          <t>B08</t>
        </is>
      </c>
      <c r="K325" s="48" t="inlineStr">
        <is>
          <t>Camiseta Logo</t>
        </is>
      </c>
      <c r="L325" s="48" t="inlineStr">
        <is>
          <t>Vestuário</t>
        </is>
      </c>
      <c r="M325" s="48" t="n">
        <v>2</v>
      </c>
      <c r="N325" s="74" t="n">
        <v>49.9</v>
      </c>
      <c r="O325" s="75" t="n">
        <v>0.15</v>
      </c>
      <c r="P325" s="74">
        <f>M325*N325*(1-O325)</f>
        <v/>
      </c>
      <c r="Q325" s="74" t="n">
        <v>38</v>
      </c>
      <c r="R325" s="74">
        <f>P325-Q325</f>
        <v/>
      </c>
      <c r="S325" s="48" t="inlineStr">
        <is>
          <t>Pix</t>
        </is>
      </c>
    </row>
    <row r="326">
      <c r="A326" s="48" t="n">
        <v>1325</v>
      </c>
      <c r="B326" s="73" t="n">
        <v>46291</v>
      </c>
      <c r="C326" s="48" t="inlineStr">
        <is>
          <t>Set</t>
        </is>
      </c>
      <c r="D326" s="48" t="inlineStr">
        <is>
          <t>Ana Ribeiro</t>
        </is>
      </c>
      <c r="E326" s="48" t="inlineStr">
        <is>
          <t>Rio de Janeiro</t>
        </is>
      </c>
      <c r="F326" s="48" t="inlineStr">
        <is>
          <t>RJ</t>
        </is>
      </c>
      <c r="G326" s="48" t="inlineStr">
        <is>
          <t>Sudeste</t>
        </is>
      </c>
      <c r="H326" s="48" t="inlineStr">
        <is>
          <t>Instagram</t>
        </is>
      </c>
      <c r="I326" s="48" t="inlineStr">
        <is>
          <t>Diego</t>
        </is>
      </c>
      <c r="J326" s="48" t="inlineStr">
        <is>
          <t>B08</t>
        </is>
      </c>
      <c r="K326" s="48" t="inlineStr">
        <is>
          <t>Camiseta Logo</t>
        </is>
      </c>
      <c r="L326" s="48" t="inlineStr">
        <is>
          <t>Vestuário</t>
        </is>
      </c>
      <c r="M326" s="48" t="n">
        <v>2</v>
      </c>
      <c r="N326" s="74" t="n">
        <v>49.9</v>
      </c>
      <c r="O326" s="75" t="n">
        <v>0.05</v>
      </c>
      <c r="P326" s="74">
        <f>M326*N326*(1-O326)</f>
        <v/>
      </c>
      <c r="Q326" s="74" t="n">
        <v>38</v>
      </c>
      <c r="R326" s="74">
        <f>P326-Q326</f>
        <v/>
      </c>
      <c r="S326" s="48" t="inlineStr">
        <is>
          <t>Pix</t>
        </is>
      </c>
    </row>
    <row r="327">
      <c r="A327" s="48" t="n">
        <v>1326</v>
      </c>
      <c r="B327" s="73" t="n">
        <v>46292</v>
      </c>
      <c r="C327" s="48" t="inlineStr">
        <is>
          <t>Set</t>
        </is>
      </c>
      <c r="D327" s="48" t="inlineStr">
        <is>
          <t>Maria Dias</t>
        </is>
      </c>
      <c r="E327" s="48" t="inlineStr">
        <is>
          <t>São Paulo</t>
        </is>
      </c>
      <c r="F327" s="48" t="inlineStr">
        <is>
          <t>SP</t>
        </is>
      </c>
      <c r="G327" s="48" t="inlineStr">
        <is>
          <t>Sudeste</t>
        </is>
      </c>
      <c r="H327" s="48" t="inlineStr">
        <is>
          <t>Site</t>
        </is>
      </c>
      <c r="I327" s="48" t="inlineStr">
        <is>
          <t>Carla</t>
        </is>
      </c>
      <c r="J327" s="48" t="inlineStr">
        <is>
          <t>B09</t>
        </is>
      </c>
      <c r="K327" s="48" t="inlineStr">
        <is>
          <t>Moletom</t>
        </is>
      </c>
      <c r="L327" s="48" t="inlineStr">
        <is>
          <t>Vestuário</t>
        </is>
      </c>
      <c r="M327" s="48" t="n">
        <v>1</v>
      </c>
      <c r="N327" s="74" t="n">
        <v>139.9</v>
      </c>
      <c r="O327" s="75" t="n">
        <v>0.15</v>
      </c>
      <c r="P327" s="74">
        <f>M327*N327*(1-O327)</f>
        <v/>
      </c>
      <c r="Q327" s="74" t="n">
        <v>62</v>
      </c>
      <c r="R327" s="74">
        <f>P327-Q327</f>
        <v/>
      </c>
      <c r="S327" s="48" t="inlineStr">
        <is>
          <t>Cartão de crédito</t>
        </is>
      </c>
    </row>
    <row r="328">
      <c r="A328" s="48" t="n">
        <v>1327</v>
      </c>
      <c r="B328" s="73" t="n">
        <v>46292</v>
      </c>
      <c r="C328" s="48" t="inlineStr">
        <is>
          <t>Set</t>
        </is>
      </c>
      <c r="D328" s="48" t="inlineStr">
        <is>
          <t>Fernanda Lima</t>
        </is>
      </c>
      <c r="E328" s="48" t="inlineStr">
        <is>
          <t>Florianópolis</t>
        </is>
      </c>
      <c r="F328" s="48" t="inlineStr">
        <is>
          <t>SC</t>
        </is>
      </c>
      <c r="G328" s="48" t="inlineStr">
        <is>
          <t>Sul</t>
        </is>
      </c>
      <c r="H328" s="48" t="inlineStr">
        <is>
          <t>Loja física</t>
        </is>
      </c>
      <c r="I328" s="48" t="inlineStr">
        <is>
          <t>Carla</t>
        </is>
      </c>
      <c r="J328" s="48" t="inlineStr">
        <is>
          <t>B07</t>
        </is>
      </c>
      <c r="K328" s="48" t="inlineStr">
        <is>
          <t>Caderno Artesanal</t>
        </is>
      </c>
      <c r="L328" s="48" t="inlineStr">
        <is>
          <t>Papelaria</t>
        </is>
      </c>
      <c r="M328" s="48" t="n">
        <v>4</v>
      </c>
      <c r="N328" s="74" t="n">
        <v>34.9</v>
      </c>
      <c r="O328" s="75" t="n">
        <v>0.05</v>
      </c>
      <c r="P328" s="74">
        <f>M328*N328*(1-O328)</f>
        <v/>
      </c>
      <c r="Q328" s="74" t="n">
        <v>48</v>
      </c>
      <c r="R328" s="74">
        <f>P328-Q328</f>
        <v/>
      </c>
      <c r="S328" s="48" t="inlineStr">
        <is>
          <t>Cartão de crédito</t>
        </is>
      </c>
    </row>
    <row r="329">
      <c r="A329" s="48" t="n">
        <v>1328</v>
      </c>
      <c r="B329" s="73" t="n">
        <v>46293</v>
      </c>
      <c r="C329" s="48" t="inlineStr">
        <is>
          <t>Set</t>
        </is>
      </c>
      <c r="D329" s="48" t="inlineStr">
        <is>
          <t>Maria Souza</t>
        </is>
      </c>
      <c r="E329" s="48" t="inlineStr">
        <is>
          <t>São Paulo</t>
        </is>
      </c>
      <c r="F329" s="48" t="inlineStr">
        <is>
          <t>SP</t>
        </is>
      </c>
      <c r="G329" s="48" t="inlineStr">
        <is>
          <t>Sudeste</t>
        </is>
      </c>
      <c r="H329" s="48" t="inlineStr">
        <is>
          <t>Instagram</t>
        </is>
      </c>
      <c r="I329" s="48" t="inlineStr">
        <is>
          <t>Elisa</t>
        </is>
      </c>
      <c r="J329" s="48" t="inlineStr">
        <is>
          <t>B02</t>
        </is>
      </c>
      <c r="K329" s="48" t="inlineStr">
        <is>
          <t>Kit Degustação</t>
        </is>
      </c>
      <c r="L329" s="48" t="inlineStr">
        <is>
          <t>Café e Bebidas</t>
        </is>
      </c>
      <c r="M329" s="48" t="n">
        <v>1</v>
      </c>
      <c r="N329" s="74" t="n">
        <v>89.90000000000001</v>
      </c>
      <c r="O329" s="75" t="n">
        <v>0.1</v>
      </c>
      <c r="P329" s="74">
        <f>M329*N329*(1-O329)</f>
        <v/>
      </c>
      <c r="Q329" s="74" t="n">
        <v>41</v>
      </c>
      <c r="R329" s="74">
        <f>P329-Q329</f>
        <v/>
      </c>
      <c r="S329" s="48" t="inlineStr">
        <is>
          <t>Cartão de débito</t>
        </is>
      </c>
    </row>
    <row r="330">
      <c r="A330" s="48" t="n">
        <v>1329</v>
      </c>
      <c r="B330" s="73" t="n">
        <v>46293</v>
      </c>
      <c r="C330" s="48" t="inlineStr">
        <is>
          <t>Set</t>
        </is>
      </c>
      <c r="D330" s="48" t="inlineStr">
        <is>
          <t>Felipe Alves</t>
        </is>
      </c>
      <c r="E330" s="48" t="inlineStr">
        <is>
          <t>Campinas</t>
        </is>
      </c>
      <c r="F330" s="48" t="inlineStr">
        <is>
          <t>SP</t>
        </is>
      </c>
      <c r="G330" s="48" t="inlineStr">
        <is>
          <t>Sudeste</t>
        </is>
      </c>
      <c r="H330" s="48" t="inlineStr">
        <is>
          <t>Loja física</t>
        </is>
      </c>
      <c r="I330" s="48" t="inlineStr">
        <is>
          <t>Ana</t>
        </is>
      </c>
      <c r="J330" s="48" t="inlineStr">
        <is>
          <t>B02</t>
        </is>
      </c>
      <c r="K330" s="48" t="inlineStr">
        <is>
          <t>Kit Degustação</t>
        </is>
      </c>
      <c r="L330" s="48" t="inlineStr">
        <is>
          <t>Café e Bebidas</t>
        </is>
      </c>
      <c r="M330" s="48" t="n">
        <v>2</v>
      </c>
      <c r="N330" s="74" t="n">
        <v>89.90000000000001</v>
      </c>
      <c r="O330" s="75" t="n">
        <v>0.1</v>
      </c>
      <c r="P330" s="74">
        <f>M330*N330*(1-O330)</f>
        <v/>
      </c>
      <c r="Q330" s="74" t="n">
        <v>82</v>
      </c>
      <c r="R330" s="74">
        <f>P330-Q330</f>
        <v/>
      </c>
      <c r="S330" s="48" t="inlineStr">
        <is>
          <t>Boleto</t>
        </is>
      </c>
    </row>
    <row r="331">
      <c r="A331" s="48" t="n">
        <v>1330</v>
      </c>
      <c r="B331" s="73" t="n">
        <v>46295</v>
      </c>
      <c r="C331" s="48" t="inlineStr">
        <is>
          <t>Set</t>
        </is>
      </c>
      <c r="D331" s="48" t="inlineStr">
        <is>
          <t>Bruno Martins</t>
        </is>
      </c>
      <c r="E331" s="48" t="inlineStr">
        <is>
          <t>Rio de Janeiro</t>
        </is>
      </c>
      <c r="F331" s="48" t="inlineStr">
        <is>
          <t>RJ</t>
        </is>
      </c>
      <c r="G331" s="48" t="inlineStr">
        <is>
          <t>Sudeste</t>
        </is>
      </c>
      <c r="H331" s="48" t="inlineStr">
        <is>
          <t>Loja física</t>
        </is>
      </c>
      <c r="I331" s="48" t="inlineStr">
        <is>
          <t>Carla</t>
        </is>
      </c>
      <c r="J331" s="48" t="inlineStr">
        <is>
          <t>B09</t>
        </is>
      </c>
      <c r="K331" s="48" t="inlineStr">
        <is>
          <t>Moletom</t>
        </is>
      </c>
      <c r="L331" s="48" t="inlineStr">
        <is>
          <t>Vestuário</t>
        </is>
      </c>
      <c r="M331" s="48" t="n">
        <v>2</v>
      </c>
      <c r="N331" s="74" t="n">
        <v>139.9</v>
      </c>
      <c r="O331" s="75" t="n">
        <v>0.05</v>
      </c>
      <c r="P331" s="74">
        <f>M331*N331*(1-O331)</f>
        <v/>
      </c>
      <c r="Q331" s="74" t="n">
        <v>124</v>
      </c>
      <c r="R331" s="74">
        <f>P331-Q331</f>
        <v/>
      </c>
      <c r="S331" s="48" t="inlineStr">
        <is>
          <t>Pix</t>
        </is>
      </c>
    </row>
    <row r="332">
      <c r="A332" s="48" t="n">
        <v>1331</v>
      </c>
      <c r="B332" s="73" t="n">
        <v>46295</v>
      </c>
      <c r="C332" s="48" t="inlineStr">
        <is>
          <t>Set</t>
        </is>
      </c>
      <c r="D332" s="48" t="inlineStr">
        <is>
          <t>Carlos Santos</t>
        </is>
      </c>
      <c r="E332" s="48" t="inlineStr">
        <is>
          <t>Brasília</t>
        </is>
      </c>
      <c r="F332" s="48" t="inlineStr">
        <is>
          <t>DF</t>
        </is>
      </c>
      <c r="G332" s="48" t="inlineStr">
        <is>
          <t>Centro-Oeste</t>
        </is>
      </c>
      <c r="H332" s="48" t="inlineStr">
        <is>
          <t>Instagram</t>
        </is>
      </c>
      <c r="I332" s="48" t="inlineStr">
        <is>
          <t>Carla</t>
        </is>
      </c>
      <c r="J332" s="48" t="inlineStr">
        <is>
          <t>B01</t>
        </is>
      </c>
      <c r="K332" s="48" t="inlineStr">
        <is>
          <t>Café em Grãos 500g</t>
        </is>
      </c>
      <c r="L332" s="48" t="inlineStr">
        <is>
          <t>Café e Bebidas</t>
        </is>
      </c>
      <c r="M332" s="48" t="n">
        <v>3</v>
      </c>
      <c r="N332" s="74" t="n">
        <v>49.9</v>
      </c>
      <c r="O332" s="75" t="n">
        <v>0.05</v>
      </c>
      <c r="P332" s="74">
        <f>M332*N332*(1-O332)</f>
        <v/>
      </c>
      <c r="Q332" s="74" t="n">
        <v>66</v>
      </c>
      <c r="R332" s="74">
        <f>P332-Q332</f>
        <v/>
      </c>
      <c r="S332" s="48" t="inlineStr">
        <is>
          <t>Cartão de crédito</t>
        </is>
      </c>
    </row>
    <row r="333">
      <c r="A333" s="48" t="n">
        <v>1332</v>
      </c>
      <c r="B333" s="73" t="n">
        <v>46295</v>
      </c>
      <c r="C333" s="48" t="inlineStr">
        <is>
          <t>Set</t>
        </is>
      </c>
      <c r="D333" s="48" t="inlineStr">
        <is>
          <t>Lucas Oliveira</t>
        </is>
      </c>
      <c r="E333" s="48" t="inlineStr">
        <is>
          <t>Fortaleza</t>
        </is>
      </c>
      <c r="F333" s="48" t="inlineStr">
        <is>
          <t>CE</t>
        </is>
      </c>
      <c r="G333" s="48" t="inlineStr">
        <is>
          <t>Nordeste</t>
        </is>
      </c>
      <c r="H333" s="48" t="inlineStr">
        <is>
          <t>Loja física</t>
        </is>
      </c>
      <c r="I333" s="48" t="inlineStr">
        <is>
          <t>Carla</t>
        </is>
      </c>
      <c r="J333" s="48" t="inlineStr">
        <is>
          <t>B03</t>
        </is>
      </c>
      <c r="K333" s="48" t="inlineStr">
        <is>
          <t>Caneca Personalizada</t>
        </is>
      </c>
      <c r="L333" s="48" t="inlineStr">
        <is>
          <t>Presentes</t>
        </is>
      </c>
      <c r="M333" s="48" t="n">
        <v>2</v>
      </c>
      <c r="N333" s="74" t="n">
        <v>39.9</v>
      </c>
      <c r="O333" s="75" t="n">
        <v>0.1</v>
      </c>
      <c r="P333" s="74">
        <f>M333*N333*(1-O333)</f>
        <v/>
      </c>
      <c r="Q333" s="74" t="n">
        <v>29</v>
      </c>
      <c r="R333" s="74">
        <f>P333-Q333</f>
        <v/>
      </c>
      <c r="S333" s="48" t="inlineStr">
        <is>
          <t>Cartão de crédito</t>
        </is>
      </c>
    </row>
    <row r="334">
      <c r="A334" s="48" t="n">
        <v>1333</v>
      </c>
      <c r="B334" s="73" t="n">
        <v>46296</v>
      </c>
      <c r="C334" s="48" t="inlineStr">
        <is>
          <t>Out</t>
        </is>
      </c>
      <c r="D334" s="48" t="inlineStr">
        <is>
          <t>Carlos Costa</t>
        </is>
      </c>
      <c r="E334" s="48" t="inlineStr">
        <is>
          <t>Belo Horizonte</t>
        </is>
      </c>
      <c r="F334" s="48" t="inlineStr">
        <is>
          <t>MG</t>
        </is>
      </c>
      <c r="G334" s="48" t="inlineStr">
        <is>
          <t>Sudeste</t>
        </is>
      </c>
      <c r="H334" s="48" t="inlineStr">
        <is>
          <t>Instagram</t>
        </is>
      </c>
      <c r="I334" s="48" t="inlineStr">
        <is>
          <t>Ana</t>
        </is>
      </c>
      <c r="J334" s="48" t="inlineStr">
        <is>
          <t>B03</t>
        </is>
      </c>
      <c r="K334" s="48" t="inlineStr">
        <is>
          <t>Caneca Personalizada</t>
        </is>
      </c>
      <c r="L334" s="48" t="inlineStr">
        <is>
          <t>Presentes</t>
        </is>
      </c>
      <c r="M334" s="48" t="n">
        <v>1</v>
      </c>
      <c r="N334" s="74" t="n">
        <v>39.9</v>
      </c>
      <c r="O334" s="75" t="n">
        <v>0.05</v>
      </c>
      <c r="P334" s="74">
        <f>M334*N334*(1-O334)</f>
        <v/>
      </c>
      <c r="Q334" s="74" t="n">
        <v>14.5</v>
      </c>
      <c r="R334" s="74">
        <f>P334-Q334</f>
        <v/>
      </c>
      <c r="S334" s="48" t="inlineStr">
        <is>
          <t>Cartão de crédito</t>
        </is>
      </c>
    </row>
    <row r="335">
      <c r="A335" s="48" t="n">
        <v>1334</v>
      </c>
      <c r="B335" s="73" t="n">
        <v>46296</v>
      </c>
      <c r="C335" s="48" t="inlineStr">
        <is>
          <t>Out</t>
        </is>
      </c>
      <c r="D335" s="48" t="inlineStr">
        <is>
          <t>Thiago Alves</t>
        </is>
      </c>
      <c r="E335" s="48" t="inlineStr">
        <is>
          <t>Recife</t>
        </is>
      </c>
      <c r="F335" s="48" t="inlineStr">
        <is>
          <t>PE</t>
        </is>
      </c>
      <c r="G335" s="48" t="inlineStr">
        <is>
          <t>Nordeste</t>
        </is>
      </c>
      <c r="H335" s="48" t="inlineStr">
        <is>
          <t>Instagram</t>
        </is>
      </c>
      <c r="I335" s="48" t="inlineStr">
        <is>
          <t>Bruno</t>
        </is>
      </c>
      <c r="J335" s="48" t="inlineStr">
        <is>
          <t>B01</t>
        </is>
      </c>
      <c r="K335" s="48" t="inlineStr">
        <is>
          <t>Café em Grãos 500g</t>
        </is>
      </c>
      <c r="L335" s="48" t="inlineStr">
        <is>
          <t>Café e Bebidas</t>
        </is>
      </c>
      <c r="M335" s="48" t="n">
        <v>2</v>
      </c>
      <c r="N335" s="74" t="n">
        <v>49.9</v>
      </c>
      <c r="O335" s="75" t="n">
        <v>0</v>
      </c>
      <c r="P335" s="74">
        <f>M335*N335*(1-O335)</f>
        <v/>
      </c>
      <c r="Q335" s="74" t="n">
        <v>44</v>
      </c>
      <c r="R335" s="74">
        <f>P335-Q335</f>
        <v/>
      </c>
      <c r="S335" s="48" t="inlineStr">
        <is>
          <t>Pix</t>
        </is>
      </c>
    </row>
    <row r="336">
      <c r="A336" s="48" t="n">
        <v>1335</v>
      </c>
      <c r="B336" s="73" t="n">
        <v>46297</v>
      </c>
      <c r="C336" s="48" t="inlineStr">
        <is>
          <t>Out</t>
        </is>
      </c>
      <c r="D336" s="48" t="inlineStr">
        <is>
          <t>Thiago Oliveira</t>
        </is>
      </c>
      <c r="E336" s="48" t="inlineStr">
        <is>
          <t>Belo Horizonte</t>
        </is>
      </c>
      <c r="F336" s="48" t="inlineStr">
        <is>
          <t>MG</t>
        </is>
      </c>
      <c r="G336" s="48" t="inlineStr">
        <is>
          <t>Sudeste</t>
        </is>
      </c>
      <c r="H336" s="48" t="inlineStr">
        <is>
          <t>Instagram</t>
        </is>
      </c>
      <c r="I336" s="48" t="inlineStr">
        <is>
          <t>Ana</t>
        </is>
      </c>
      <c r="J336" s="48" t="inlineStr">
        <is>
          <t>B06</t>
        </is>
      </c>
      <c r="K336" s="48" t="inlineStr">
        <is>
          <t>Agenda 2027</t>
        </is>
      </c>
      <c r="L336" s="48" t="inlineStr">
        <is>
          <t>Papelaria</t>
        </is>
      </c>
      <c r="M336" s="48" t="n">
        <v>2</v>
      </c>
      <c r="N336" s="74" t="n">
        <v>59.9</v>
      </c>
      <c r="O336" s="75" t="n">
        <v>0.1</v>
      </c>
      <c r="P336" s="74">
        <f>M336*N336*(1-O336)</f>
        <v/>
      </c>
      <c r="Q336" s="74" t="n">
        <v>44</v>
      </c>
      <c r="R336" s="74">
        <f>P336-Q336</f>
        <v/>
      </c>
      <c r="S336" s="48" t="inlineStr">
        <is>
          <t>Cartão de crédito</t>
        </is>
      </c>
    </row>
    <row r="337">
      <c r="A337" s="48" t="n">
        <v>1336</v>
      </c>
      <c r="B337" s="73" t="n">
        <v>46297</v>
      </c>
      <c r="C337" s="48" t="inlineStr">
        <is>
          <t>Out</t>
        </is>
      </c>
      <c r="D337" s="48" t="inlineStr">
        <is>
          <t>Larissa Pereira</t>
        </is>
      </c>
      <c r="E337" s="48" t="inlineStr">
        <is>
          <t>São Paulo</t>
        </is>
      </c>
      <c r="F337" s="48" t="inlineStr">
        <is>
          <t>SP</t>
        </is>
      </c>
      <c r="G337" s="48" t="inlineStr">
        <is>
          <t>Sudeste</t>
        </is>
      </c>
      <c r="H337" s="48" t="inlineStr">
        <is>
          <t>Instagram</t>
        </is>
      </c>
      <c r="I337" s="48" t="inlineStr">
        <is>
          <t>Ana</t>
        </is>
      </c>
      <c r="J337" s="48" t="inlineStr">
        <is>
          <t>B03</t>
        </is>
      </c>
      <c r="K337" s="48" t="inlineStr">
        <is>
          <t>Caneca Personalizada</t>
        </is>
      </c>
      <c r="L337" s="48" t="inlineStr">
        <is>
          <t>Presentes</t>
        </is>
      </c>
      <c r="M337" s="48" t="n">
        <v>1</v>
      </c>
      <c r="N337" s="74" t="n">
        <v>39.9</v>
      </c>
      <c r="O337" s="75" t="n">
        <v>0.1</v>
      </c>
      <c r="P337" s="74">
        <f>M337*N337*(1-O337)</f>
        <v/>
      </c>
      <c r="Q337" s="74" t="n">
        <v>14.5</v>
      </c>
      <c r="R337" s="74">
        <f>P337-Q337</f>
        <v/>
      </c>
      <c r="S337" s="48" t="inlineStr">
        <is>
          <t>Cartão de crédito</t>
        </is>
      </c>
    </row>
    <row r="338">
      <c r="A338" s="48" t="n">
        <v>1337</v>
      </c>
      <c r="B338" s="73" t="n">
        <v>46297</v>
      </c>
      <c r="C338" s="48" t="inlineStr">
        <is>
          <t>Out</t>
        </is>
      </c>
      <c r="D338" s="48" t="inlineStr">
        <is>
          <t>Patrícia Martins</t>
        </is>
      </c>
      <c r="E338" s="48" t="inlineStr">
        <is>
          <t>Belo Horizonte</t>
        </is>
      </c>
      <c r="F338" s="48" t="inlineStr">
        <is>
          <t>MG</t>
        </is>
      </c>
      <c r="G338" s="48" t="inlineStr">
        <is>
          <t>Sudeste</t>
        </is>
      </c>
      <c r="H338" s="48" t="inlineStr">
        <is>
          <t>WhatsApp</t>
        </is>
      </c>
      <c r="I338" s="48" t="inlineStr">
        <is>
          <t>Bruno</t>
        </is>
      </c>
      <c r="J338" s="48" t="inlineStr">
        <is>
          <t>B06</t>
        </is>
      </c>
      <c r="K338" s="48" t="inlineStr">
        <is>
          <t>Agenda 2027</t>
        </is>
      </c>
      <c r="L338" s="48" t="inlineStr">
        <is>
          <t>Papelaria</t>
        </is>
      </c>
      <c r="M338" s="48" t="n">
        <v>1</v>
      </c>
      <c r="N338" s="74" t="n">
        <v>59.9</v>
      </c>
      <c r="O338" s="75" t="n">
        <v>0.05</v>
      </c>
      <c r="P338" s="74">
        <f>M338*N338*(1-O338)</f>
        <v/>
      </c>
      <c r="Q338" s="74" t="n">
        <v>22</v>
      </c>
      <c r="R338" s="74">
        <f>P338-Q338</f>
        <v/>
      </c>
      <c r="S338" s="48" t="inlineStr">
        <is>
          <t>Cartão de crédito</t>
        </is>
      </c>
    </row>
    <row r="339">
      <c r="A339" s="48" t="n">
        <v>1338</v>
      </c>
      <c r="B339" s="73" t="n">
        <v>46298</v>
      </c>
      <c r="C339" s="48" t="inlineStr">
        <is>
          <t>Out</t>
        </is>
      </c>
      <c r="D339" s="48" t="inlineStr">
        <is>
          <t>Felipe Alves</t>
        </is>
      </c>
      <c r="E339" s="48" t="inlineStr">
        <is>
          <t>Campinas</t>
        </is>
      </c>
      <c r="F339" s="48" t="inlineStr">
        <is>
          <t>SP</t>
        </is>
      </c>
      <c r="G339" s="48" t="inlineStr">
        <is>
          <t>Sudeste</t>
        </is>
      </c>
      <c r="H339" s="48" t="inlineStr">
        <is>
          <t>Instagram</t>
        </is>
      </c>
      <c r="I339" s="48" t="inlineStr">
        <is>
          <t>Ana</t>
        </is>
      </c>
      <c r="J339" s="48" t="inlineStr">
        <is>
          <t>B02</t>
        </is>
      </c>
      <c r="K339" s="48" t="inlineStr">
        <is>
          <t>Kit Degustação</t>
        </is>
      </c>
      <c r="L339" s="48" t="inlineStr">
        <is>
          <t>Café e Bebidas</t>
        </is>
      </c>
      <c r="M339" s="48" t="n">
        <v>1</v>
      </c>
      <c r="N339" s="74" t="n">
        <v>89.90000000000001</v>
      </c>
      <c r="O339" s="75" t="n">
        <v>0</v>
      </c>
      <c r="P339" s="74">
        <f>M339*N339*(1-O339)</f>
        <v/>
      </c>
      <c r="Q339" s="74" t="n">
        <v>41</v>
      </c>
      <c r="R339" s="74">
        <f>P339-Q339</f>
        <v/>
      </c>
      <c r="S339" s="48" t="inlineStr">
        <is>
          <t>Cartão de crédito</t>
        </is>
      </c>
    </row>
    <row r="340">
      <c r="A340" s="48" t="n">
        <v>1339</v>
      </c>
      <c r="B340" s="73" t="n">
        <v>46298</v>
      </c>
      <c r="C340" s="48" t="inlineStr">
        <is>
          <t>Out</t>
        </is>
      </c>
      <c r="D340" s="48" t="inlineStr">
        <is>
          <t>Patrícia Oliveira</t>
        </is>
      </c>
      <c r="E340" s="48" t="inlineStr">
        <is>
          <t>Brasília</t>
        </is>
      </c>
      <c r="F340" s="48" t="inlineStr">
        <is>
          <t>DF</t>
        </is>
      </c>
      <c r="G340" s="48" t="inlineStr">
        <is>
          <t>Centro-Oeste</t>
        </is>
      </c>
      <c r="H340" s="48" t="inlineStr">
        <is>
          <t>WhatsApp</t>
        </is>
      </c>
      <c r="I340" s="48" t="inlineStr">
        <is>
          <t>Diego</t>
        </is>
      </c>
      <c r="J340" s="48" t="inlineStr">
        <is>
          <t>B03</t>
        </is>
      </c>
      <c r="K340" s="48" t="inlineStr">
        <is>
          <t>Caneca Personalizada</t>
        </is>
      </c>
      <c r="L340" s="48" t="inlineStr">
        <is>
          <t>Presentes</t>
        </is>
      </c>
      <c r="M340" s="48" t="n">
        <v>4</v>
      </c>
      <c r="N340" s="74" t="n">
        <v>39.9</v>
      </c>
      <c r="O340" s="75" t="n">
        <v>0</v>
      </c>
      <c r="P340" s="74">
        <f>M340*N340*(1-O340)</f>
        <v/>
      </c>
      <c r="Q340" s="74" t="n">
        <v>58</v>
      </c>
      <c r="R340" s="74">
        <f>P340-Q340</f>
        <v/>
      </c>
      <c r="S340" s="48" t="inlineStr">
        <is>
          <t>Cartão de débito</t>
        </is>
      </c>
    </row>
    <row r="341">
      <c r="A341" s="48" t="n">
        <v>1340</v>
      </c>
      <c r="B341" s="73" t="n">
        <v>46299</v>
      </c>
      <c r="C341" s="48" t="inlineStr">
        <is>
          <t>Out</t>
        </is>
      </c>
      <c r="D341" s="48" t="inlineStr">
        <is>
          <t>Maria Souza</t>
        </is>
      </c>
      <c r="E341" s="48" t="inlineStr">
        <is>
          <t>São Paulo</t>
        </is>
      </c>
      <c r="F341" s="48" t="inlineStr">
        <is>
          <t>SP</t>
        </is>
      </c>
      <c r="G341" s="48" t="inlineStr">
        <is>
          <t>Sudeste</t>
        </is>
      </c>
      <c r="H341" s="48" t="inlineStr">
        <is>
          <t>WhatsApp</t>
        </is>
      </c>
      <c r="I341" s="48" t="inlineStr">
        <is>
          <t>Ana</t>
        </is>
      </c>
      <c r="J341" s="48" t="inlineStr">
        <is>
          <t>B03</t>
        </is>
      </c>
      <c r="K341" s="48" t="inlineStr">
        <is>
          <t>Caneca Personalizada</t>
        </is>
      </c>
      <c r="L341" s="48" t="inlineStr">
        <is>
          <t>Presentes</t>
        </is>
      </c>
      <c r="M341" s="48" t="n">
        <v>3</v>
      </c>
      <c r="N341" s="74" t="n">
        <v>39.9</v>
      </c>
      <c r="O341" s="75" t="n">
        <v>0</v>
      </c>
      <c r="P341" s="74">
        <f>M341*N341*(1-O341)</f>
        <v/>
      </c>
      <c r="Q341" s="74" t="n">
        <v>43.5</v>
      </c>
      <c r="R341" s="74">
        <f>P341-Q341</f>
        <v/>
      </c>
      <c r="S341" s="48" t="inlineStr">
        <is>
          <t>Boleto</t>
        </is>
      </c>
    </row>
    <row r="342">
      <c r="A342" s="48" t="n">
        <v>1341</v>
      </c>
      <c r="B342" s="73" t="n">
        <v>46299</v>
      </c>
      <c r="C342" s="48" t="inlineStr">
        <is>
          <t>Out</t>
        </is>
      </c>
      <c r="D342" s="48" t="inlineStr">
        <is>
          <t>Renata Alves</t>
        </is>
      </c>
      <c r="E342" s="48" t="inlineStr">
        <is>
          <t>Fortaleza</t>
        </is>
      </c>
      <c r="F342" s="48" t="inlineStr">
        <is>
          <t>CE</t>
        </is>
      </c>
      <c r="G342" s="48" t="inlineStr">
        <is>
          <t>Nordeste</t>
        </is>
      </c>
      <c r="H342" s="48" t="inlineStr">
        <is>
          <t>WhatsApp</t>
        </is>
      </c>
      <c r="I342" s="48" t="inlineStr">
        <is>
          <t>Ana</t>
        </is>
      </c>
      <c r="J342" s="48" t="inlineStr">
        <is>
          <t>B12</t>
        </is>
      </c>
      <c r="K342" s="48" t="inlineStr">
        <is>
          <t>Manutenção Mensal</t>
        </is>
      </c>
      <c r="L342" s="48" t="inlineStr">
        <is>
          <t>Serviços</t>
        </is>
      </c>
      <c r="M342" s="48" t="n">
        <v>1</v>
      </c>
      <c r="N342" s="74" t="n">
        <v>350</v>
      </c>
      <c r="O342" s="75" t="n">
        <v>0.1</v>
      </c>
      <c r="P342" s="74">
        <f>M342*N342*(1-O342)</f>
        <v/>
      </c>
      <c r="Q342" s="74" t="n">
        <v>95</v>
      </c>
      <c r="R342" s="74">
        <f>P342-Q342</f>
        <v/>
      </c>
      <c r="S342" s="48" t="inlineStr">
        <is>
          <t>Pix</t>
        </is>
      </c>
    </row>
    <row r="343">
      <c r="A343" s="48" t="n">
        <v>1342</v>
      </c>
      <c r="B343" s="73" t="n">
        <v>46299</v>
      </c>
      <c r="C343" s="48" t="inlineStr">
        <is>
          <t>Out</t>
        </is>
      </c>
      <c r="D343" s="48" t="inlineStr">
        <is>
          <t>Patrícia Oliveira</t>
        </is>
      </c>
      <c r="E343" s="48" t="inlineStr">
        <is>
          <t>Brasília</t>
        </is>
      </c>
      <c r="F343" s="48" t="inlineStr">
        <is>
          <t>DF</t>
        </is>
      </c>
      <c r="G343" s="48" t="inlineStr">
        <is>
          <t>Centro-Oeste</t>
        </is>
      </c>
      <c r="H343" s="48" t="inlineStr">
        <is>
          <t>Instagram</t>
        </is>
      </c>
      <c r="I343" s="48" t="inlineStr">
        <is>
          <t>Carla</t>
        </is>
      </c>
      <c r="J343" s="48" t="inlineStr">
        <is>
          <t>B08</t>
        </is>
      </c>
      <c r="K343" s="48" t="inlineStr">
        <is>
          <t>Camiseta Logo</t>
        </is>
      </c>
      <c r="L343" s="48" t="inlineStr">
        <is>
          <t>Vestuário</t>
        </is>
      </c>
      <c r="M343" s="48" t="n">
        <v>1</v>
      </c>
      <c r="N343" s="74" t="n">
        <v>49.9</v>
      </c>
      <c r="O343" s="75" t="n">
        <v>0.05</v>
      </c>
      <c r="P343" s="74">
        <f>M343*N343*(1-O343)</f>
        <v/>
      </c>
      <c r="Q343" s="74" t="n">
        <v>19</v>
      </c>
      <c r="R343" s="74">
        <f>P343-Q343</f>
        <v/>
      </c>
      <c r="S343" s="48" t="inlineStr">
        <is>
          <t>Cartão de débito</t>
        </is>
      </c>
    </row>
    <row r="344">
      <c r="A344" s="48" t="n">
        <v>1343</v>
      </c>
      <c r="B344" s="73" t="n">
        <v>46299</v>
      </c>
      <c r="C344" s="48" t="inlineStr">
        <is>
          <t>Out</t>
        </is>
      </c>
      <c r="D344" s="48" t="inlineStr">
        <is>
          <t>Aline Lima</t>
        </is>
      </c>
      <c r="E344" s="48" t="inlineStr">
        <is>
          <t>Fortaleza</t>
        </is>
      </c>
      <c r="F344" s="48" t="inlineStr">
        <is>
          <t>CE</t>
        </is>
      </c>
      <c r="G344" s="48" t="inlineStr">
        <is>
          <t>Nordeste</t>
        </is>
      </c>
      <c r="H344" s="48" t="inlineStr">
        <is>
          <t>Instagram</t>
        </is>
      </c>
      <c r="I344" s="48" t="inlineStr">
        <is>
          <t>Diego</t>
        </is>
      </c>
      <c r="J344" s="48" t="inlineStr">
        <is>
          <t>B01</t>
        </is>
      </c>
      <c r="K344" s="48" t="inlineStr">
        <is>
          <t>Café em Grãos 500g</t>
        </is>
      </c>
      <c r="L344" s="48" t="inlineStr">
        <is>
          <t>Café e Bebidas</t>
        </is>
      </c>
      <c r="M344" s="48" t="n">
        <v>1</v>
      </c>
      <c r="N344" s="74" t="n">
        <v>49.9</v>
      </c>
      <c r="O344" s="75" t="n">
        <v>0.15</v>
      </c>
      <c r="P344" s="74">
        <f>M344*N344*(1-O344)</f>
        <v/>
      </c>
      <c r="Q344" s="74" t="n">
        <v>22</v>
      </c>
      <c r="R344" s="74">
        <f>P344-Q344</f>
        <v/>
      </c>
      <c r="S344" s="48" t="inlineStr">
        <is>
          <t>Cartão de crédito</t>
        </is>
      </c>
    </row>
    <row r="345">
      <c r="A345" s="48" t="n">
        <v>1344</v>
      </c>
      <c r="B345" s="73" t="n">
        <v>46301</v>
      </c>
      <c r="C345" s="48" t="inlineStr">
        <is>
          <t>Out</t>
        </is>
      </c>
      <c r="D345" s="48" t="inlineStr">
        <is>
          <t>Renata Alves</t>
        </is>
      </c>
      <c r="E345" s="48" t="inlineStr">
        <is>
          <t>Fortaleza</t>
        </is>
      </c>
      <c r="F345" s="48" t="inlineStr">
        <is>
          <t>CE</t>
        </is>
      </c>
      <c r="G345" s="48" t="inlineStr">
        <is>
          <t>Nordeste</t>
        </is>
      </c>
      <c r="H345" s="48" t="inlineStr">
        <is>
          <t>Loja física</t>
        </is>
      </c>
      <c r="I345" s="48" t="inlineStr">
        <is>
          <t>Bruno</t>
        </is>
      </c>
      <c r="J345" s="48" t="inlineStr">
        <is>
          <t>B10</t>
        </is>
      </c>
      <c r="K345" s="48" t="inlineStr">
        <is>
          <t>Consultoria 1h</t>
        </is>
      </c>
      <c r="L345" s="48" t="inlineStr">
        <is>
          <t>Serviços</t>
        </is>
      </c>
      <c r="M345" s="48" t="n">
        <v>1</v>
      </c>
      <c r="N345" s="74" t="n">
        <v>250</v>
      </c>
      <c r="O345" s="75" t="n">
        <v>0</v>
      </c>
      <c r="P345" s="74">
        <f>M345*N345*(1-O345)</f>
        <v/>
      </c>
      <c r="Q345" s="74" t="n">
        <v>60</v>
      </c>
      <c r="R345" s="74">
        <f>P345-Q345</f>
        <v/>
      </c>
      <c r="S345" s="48" t="inlineStr">
        <is>
          <t>Boleto</t>
        </is>
      </c>
    </row>
    <row r="346">
      <c r="A346" s="48" t="n">
        <v>1345</v>
      </c>
      <c r="B346" s="73" t="n">
        <v>46301</v>
      </c>
      <c r="C346" s="48" t="inlineStr">
        <is>
          <t>Out</t>
        </is>
      </c>
      <c r="D346" s="48" t="inlineStr">
        <is>
          <t>Carlos Santos</t>
        </is>
      </c>
      <c r="E346" s="48" t="inlineStr">
        <is>
          <t>Brasília</t>
        </is>
      </c>
      <c r="F346" s="48" t="inlineStr">
        <is>
          <t>DF</t>
        </is>
      </c>
      <c r="G346" s="48" t="inlineStr">
        <is>
          <t>Centro-Oeste</t>
        </is>
      </c>
      <c r="H346" s="48" t="inlineStr">
        <is>
          <t>WhatsApp</t>
        </is>
      </c>
      <c r="I346" s="48" t="inlineStr">
        <is>
          <t>Elisa</t>
        </is>
      </c>
      <c r="J346" s="48" t="inlineStr">
        <is>
          <t>B02</t>
        </is>
      </c>
      <c r="K346" s="48" t="inlineStr">
        <is>
          <t>Kit Degustação</t>
        </is>
      </c>
      <c r="L346" s="48" t="inlineStr">
        <is>
          <t>Café e Bebidas</t>
        </is>
      </c>
      <c r="M346" s="48" t="n">
        <v>4</v>
      </c>
      <c r="N346" s="74" t="n">
        <v>89.90000000000001</v>
      </c>
      <c r="O346" s="75" t="n">
        <v>0</v>
      </c>
      <c r="P346" s="74">
        <f>M346*N346*(1-O346)</f>
        <v/>
      </c>
      <c r="Q346" s="74" t="n">
        <v>164</v>
      </c>
      <c r="R346" s="74">
        <f>P346-Q346</f>
        <v/>
      </c>
      <c r="S346" s="48" t="inlineStr">
        <is>
          <t>Cartão de débito</t>
        </is>
      </c>
    </row>
    <row r="347">
      <c r="A347" s="48" t="n">
        <v>1346</v>
      </c>
      <c r="B347" s="73" t="n">
        <v>46302</v>
      </c>
      <c r="C347" s="48" t="inlineStr">
        <is>
          <t>Out</t>
        </is>
      </c>
      <c r="D347" s="48" t="inlineStr">
        <is>
          <t>Felipe Alves</t>
        </is>
      </c>
      <c r="E347" s="48" t="inlineStr">
        <is>
          <t>Campinas</t>
        </is>
      </c>
      <c r="F347" s="48" t="inlineStr">
        <is>
          <t>SP</t>
        </is>
      </c>
      <c r="G347" s="48" t="inlineStr">
        <is>
          <t>Sudeste</t>
        </is>
      </c>
      <c r="H347" s="48" t="inlineStr">
        <is>
          <t>Site</t>
        </is>
      </c>
      <c r="I347" s="48" t="inlineStr">
        <is>
          <t>Bruno</t>
        </is>
      </c>
      <c r="J347" s="48" t="inlineStr">
        <is>
          <t>B03</t>
        </is>
      </c>
      <c r="K347" s="48" t="inlineStr">
        <is>
          <t>Caneca Personalizada</t>
        </is>
      </c>
      <c r="L347" s="48" t="inlineStr">
        <is>
          <t>Presentes</t>
        </is>
      </c>
      <c r="M347" s="48" t="n">
        <v>1</v>
      </c>
      <c r="N347" s="74" t="n">
        <v>39.9</v>
      </c>
      <c r="O347" s="75" t="n">
        <v>0.05</v>
      </c>
      <c r="P347" s="74">
        <f>M347*N347*(1-O347)</f>
        <v/>
      </c>
      <c r="Q347" s="74" t="n">
        <v>14.5</v>
      </c>
      <c r="R347" s="74">
        <f>P347-Q347</f>
        <v/>
      </c>
      <c r="S347" s="48" t="inlineStr">
        <is>
          <t>Boleto</t>
        </is>
      </c>
    </row>
    <row r="348">
      <c r="A348" s="48" t="n">
        <v>1347</v>
      </c>
      <c r="B348" s="73" t="n">
        <v>46302</v>
      </c>
      <c r="C348" s="48" t="inlineStr">
        <is>
          <t>Out</t>
        </is>
      </c>
      <c r="D348" s="48" t="inlineStr">
        <is>
          <t>Thiago Oliveira</t>
        </is>
      </c>
      <c r="E348" s="48" t="inlineStr">
        <is>
          <t>Belo Horizonte</t>
        </is>
      </c>
      <c r="F348" s="48" t="inlineStr">
        <is>
          <t>MG</t>
        </is>
      </c>
      <c r="G348" s="48" t="inlineStr">
        <is>
          <t>Sudeste</t>
        </is>
      </c>
      <c r="H348" s="48" t="inlineStr">
        <is>
          <t>Instagram</t>
        </is>
      </c>
      <c r="I348" s="48" t="inlineStr">
        <is>
          <t>Ana</t>
        </is>
      </c>
      <c r="J348" s="48" t="inlineStr">
        <is>
          <t>B08</t>
        </is>
      </c>
      <c r="K348" s="48" t="inlineStr">
        <is>
          <t>Camiseta Logo</t>
        </is>
      </c>
      <c r="L348" s="48" t="inlineStr">
        <is>
          <t>Vestuário</t>
        </is>
      </c>
      <c r="M348" s="48" t="n">
        <v>2</v>
      </c>
      <c r="N348" s="74" t="n">
        <v>49.9</v>
      </c>
      <c r="O348" s="75" t="n">
        <v>0</v>
      </c>
      <c r="P348" s="74">
        <f>M348*N348*(1-O348)</f>
        <v/>
      </c>
      <c r="Q348" s="74" t="n">
        <v>38</v>
      </c>
      <c r="R348" s="74">
        <f>P348-Q348</f>
        <v/>
      </c>
      <c r="S348" s="48" t="inlineStr">
        <is>
          <t>Cartão de débito</t>
        </is>
      </c>
    </row>
    <row r="349">
      <c r="A349" s="48" t="n">
        <v>1348</v>
      </c>
      <c r="B349" s="73" t="n">
        <v>46303</v>
      </c>
      <c r="C349" s="48" t="inlineStr">
        <is>
          <t>Out</t>
        </is>
      </c>
      <c r="D349" s="48" t="inlineStr">
        <is>
          <t>Diego Silva</t>
        </is>
      </c>
      <c r="E349" s="48" t="inlineStr">
        <is>
          <t>Salvador</t>
        </is>
      </c>
      <c r="F349" s="48" t="inlineStr">
        <is>
          <t>BA</t>
        </is>
      </c>
      <c r="G349" s="48" t="inlineStr">
        <is>
          <t>Nordeste</t>
        </is>
      </c>
      <c r="H349" s="48" t="inlineStr">
        <is>
          <t>Site</t>
        </is>
      </c>
      <c r="I349" s="48" t="inlineStr">
        <is>
          <t>Carla</t>
        </is>
      </c>
      <c r="J349" s="48" t="inlineStr">
        <is>
          <t>B07</t>
        </is>
      </c>
      <c r="K349" s="48" t="inlineStr">
        <is>
          <t>Caderno Artesanal</t>
        </is>
      </c>
      <c r="L349" s="48" t="inlineStr">
        <is>
          <t>Papelaria</t>
        </is>
      </c>
      <c r="M349" s="48" t="n">
        <v>2</v>
      </c>
      <c r="N349" s="74" t="n">
        <v>34.9</v>
      </c>
      <c r="O349" s="75" t="n">
        <v>0.1</v>
      </c>
      <c r="P349" s="74">
        <f>M349*N349*(1-O349)</f>
        <v/>
      </c>
      <c r="Q349" s="74" t="n">
        <v>24</v>
      </c>
      <c r="R349" s="74">
        <f>P349-Q349</f>
        <v/>
      </c>
      <c r="S349" s="48" t="inlineStr">
        <is>
          <t>Cartão de débito</t>
        </is>
      </c>
    </row>
    <row r="350">
      <c r="A350" s="48" t="n">
        <v>1349</v>
      </c>
      <c r="B350" s="73" t="n">
        <v>46303</v>
      </c>
      <c r="C350" s="48" t="inlineStr">
        <is>
          <t>Out</t>
        </is>
      </c>
      <c r="D350" s="48" t="inlineStr">
        <is>
          <t>Renata Rocha</t>
        </is>
      </c>
      <c r="E350" s="48" t="inlineStr">
        <is>
          <t>Belo Horizonte</t>
        </is>
      </c>
      <c r="F350" s="48" t="inlineStr">
        <is>
          <t>MG</t>
        </is>
      </c>
      <c r="G350" s="48" t="inlineStr">
        <is>
          <t>Sudeste</t>
        </is>
      </c>
      <c r="H350" s="48" t="inlineStr">
        <is>
          <t>Instagram</t>
        </is>
      </c>
      <c r="I350" s="48" t="inlineStr">
        <is>
          <t>Carla</t>
        </is>
      </c>
      <c r="J350" s="48" t="inlineStr">
        <is>
          <t>B01</t>
        </is>
      </c>
      <c r="K350" s="48" t="inlineStr">
        <is>
          <t>Café em Grãos 500g</t>
        </is>
      </c>
      <c r="L350" s="48" t="inlineStr">
        <is>
          <t>Café e Bebidas</t>
        </is>
      </c>
      <c r="M350" s="48" t="n">
        <v>2</v>
      </c>
      <c r="N350" s="74" t="n">
        <v>49.9</v>
      </c>
      <c r="O350" s="75" t="n">
        <v>0.05</v>
      </c>
      <c r="P350" s="74">
        <f>M350*N350*(1-O350)</f>
        <v/>
      </c>
      <c r="Q350" s="74" t="n">
        <v>44</v>
      </c>
      <c r="R350" s="74">
        <f>P350-Q350</f>
        <v/>
      </c>
      <c r="S350" s="48" t="inlineStr">
        <is>
          <t>Cartão de crédito</t>
        </is>
      </c>
    </row>
    <row r="351">
      <c r="A351" s="48" t="n">
        <v>1350</v>
      </c>
      <c r="B351" s="73" t="n">
        <v>46303</v>
      </c>
      <c r="C351" s="48" t="inlineStr">
        <is>
          <t>Out</t>
        </is>
      </c>
      <c r="D351" s="48" t="inlineStr">
        <is>
          <t>João Lima</t>
        </is>
      </c>
      <c r="E351" s="48" t="inlineStr">
        <is>
          <t>Rio de Janeiro</t>
        </is>
      </c>
      <c r="F351" s="48" t="inlineStr">
        <is>
          <t>RJ</t>
        </is>
      </c>
      <c r="G351" s="48" t="inlineStr">
        <is>
          <t>Sudeste</t>
        </is>
      </c>
      <c r="H351" s="48" t="inlineStr">
        <is>
          <t>WhatsApp</t>
        </is>
      </c>
      <c r="I351" s="48" t="inlineStr">
        <is>
          <t>Elisa</t>
        </is>
      </c>
      <c r="J351" s="48" t="inlineStr">
        <is>
          <t>B01</t>
        </is>
      </c>
      <c r="K351" s="48" t="inlineStr">
        <is>
          <t>Café em Grãos 500g</t>
        </is>
      </c>
      <c r="L351" s="48" t="inlineStr">
        <is>
          <t>Café e Bebidas</t>
        </is>
      </c>
      <c r="M351" s="48" t="n">
        <v>1</v>
      </c>
      <c r="N351" s="74" t="n">
        <v>49.9</v>
      </c>
      <c r="O351" s="75" t="n">
        <v>0</v>
      </c>
      <c r="P351" s="74">
        <f>M351*N351*(1-O351)</f>
        <v/>
      </c>
      <c r="Q351" s="74" t="n">
        <v>22</v>
      </c>
      <c r="R351" s="74">
        <f>P351-Q351</f>
        <v/>
      </c>
      <c r="S351" s="48" t="inlineStr">
        <is>
          <t>Pix</t>
        </is>
      </c>
    </row>
    <row r="352">
      <c r="A352" s="48" t="n">
        <v>1351</v>
      </c>
      <c r="B352" s="73" t="n">
        <v>46304</v>
      </c>
      <c r="C352" s="48" t="inlineStr">
        <is>
          <t>Out</t>
        </is>
      </c>
      <c r="D352" s="48" t="inlineStr">
        <is>
          <t>Patrícia Oliveira</t>
        </is>
      </c>
      <c r="E352" s="48" t="inlineStr">
        <is>
          <t>Brasília</t>
        </is>
      </c>
      <c r="F352" s="48" t="inlineStr">
        <is>
          <t>DF</t>
        </is>
      </c>
      <c r="G352" s="48" t="inlineStr">
        <is>
          <t>Centro-Oeste</t>
        </is>
      </c>
      <c r="H352" s="48" t="inlineStr">
        <is>
          <t>Loja física</t>
        </is>
      </c>
      <c r="I352" s="48" t="inlineStr">
        <is>
          <t>Elisa</t>
        </is>
      </c>
      <c r="J352" s="48" t="inlineStr">
        <is>
          <t>B07</t>
        </is>
      </c>
      <c r="K352" s="48" t="inlineStr">
        <is>
          <t>Caderno Artesanal</t>
        </is>
      </c>
      <c r="L352" s="48" t="inlineStr">
        <is>
          <t>Papelaria</t>
        </is>
      </c>
      <c r="M352" s="48" t="n">
        <v>4</v>
      </c>
      <c r="N352" s="74" t="n">
        <v>34.9</v>
      </c>
      <c r="O352" s="75" t="n">
        <v>0</v>
      </c>
      <c r="P352" s="74">
        <f>M352*N352*(1-O352)</f>
        <v/>
      </c>
      <c r="Q352" s="74" t="n">
        <v>48</v>
      </c>
      <c r="R352" s="74">
        <f>P352-Q352</f>
        <v/>
      </c>
      <c r="S352" s="48" t="inlineStr">
        <is>
          <t>Pix</t>
        </is>
      </c>
    </row>
    <row r="353">
      <c r="A353" s="48" t="n">
        <v>1352</v>
      </c>
      <c r="B353" s="73" t="n">
        <v>46304</v>
      </c>
      <c r="C353" s="48" t="inlineStr">
        <is>
          <t>Out</t>
        </is>
      </c>
      <c r="D353" s="48" t="inlineStr">
        <is>
          <t>Aline Lima</t>
        </is>
      </c>
      <c r="E353" s="48" t="inlineStr">
        <is>
          <t>Fortaleza</t>
        </is>
      </c>
      <c r="F353" s="48" t="inlineStr">
        <is>
          <t>CE</t>
        </is>
      </c>
      <c r="G353" s="48" t="inlineStr">
        <is>
          <t>Nordeste</t>
        </is>
      </c>
      <c r="H353" s="48" t="inlineStr">
        <is>
          <t>Site</t>
        </is>
      </c>
      <c r="I353" s="48" t="inlineStr">
        <is>
          <t>Carla</t>
        </is>
      </c>
      <c r="J353" s="48" t="inlineStr">
        <is>
          <t>B12</t>
        </is>
      </c>
      <c r="K353" s="48" t="inlineStr">
        <is>
          <t>Manutenção Mensal</t>
        </is>
      </c>
      <c r="L353" s="48" t="inlineStr">
        <is>
          <t>Serviços</t>
        </is>
      </c>
      <c r="M353" s="48" t="n">
        <v>1</v>
      </c>
      <c r="N353" s="74" t="n">
        <v>350</v>
      </c>
      <c r="O353" s="75" t="n">
        <v>0</v>
      </c>
      <c r="P353" s="74">
        <f>M353*N353*(1-O353)</f>
        <v/>
      </c>
      <c r="Q353" s="74" t="n">
        <v>95</v>
      </c>
      <c r="R353" s="74">
        <f>P353-Q353</f>
        <v/>
      </c>
      <c r="S353" s="48" t="inlineStr">
        <is>
          <t>Cartão de crédito</t>
        </is>
      </c>
    </row>
    <row r="354">
      <c r="A354" s="48" t="n">
        <v>1353</v>
      </c>
      <c r="B354" s="73" t="n">
        <v>46304</v>
      </c>
      <c r="C354" s="48" t="inlineStr">
        <is>
          <t>Out</t>
        </is>
      </c>
      <c r="D354" s="48" t="inlineStr">
        <is>
          <t>Gustavo Costa</t>
        </is>
      </c>
      <c r="E354" s="48" t="inlineStr">
        <is>
          <t>Belo Horizonte</t>
        </is>
      </c>
      <c r="F354" s="48" t="inlineStr">
        <is>
          <t>MG</t>
        </is>
      </c>
      <c r="G354" s="48" t="inlineStr">
        <is>
          <t>Sudeste</t>
        </is>
      </c>
      <c r="H354" s="48" t="inlineStr">
        <is>
          <t>WhatsApp</t>
        </is>
      </c>
      <c r="I354" s="48" t="inlineStr">
        <is>
          <t>Bruno</t>
        </is>
      </c>
      <c r="J354" s="48" t="inlineStr">
        <is>
          <t>B08</t>
        </is>
      </c>
      <c r="K354" s="48" t="inlineStr">
        <is>
          <t>Camiseta Logo</t>
        </is>
      </c>
      <c r="L354" s="48" t="inlineStr">
        <is>
          <t>Vestuário</t>
        </is>
      </c>
      <c r="M354" s="48" t="n">
        <v>6</v>
      </c>
      <c r="N354" s="74" t="n">
        <v>49.9</v>
      </c>
      <c r="O354" s="75" t="n">
        <v>0.05</v>
      </c>
      <c r="P354" s="74">
        <f>M354*N354*(1-O354)</f>
        <v/>
      </c>
      <c r="Q354" s="74" t="n">
        <v>114</v>
      </c>
      <c r="R354" s="74">
        <f>P354-Q354</f>
        <v/>
      </c>
      <c r="S354" s="48" t="inlineStr">
        <is>
          <t>Pix</t>
        </is>
      </c>
    </row>
    <row r="355">
      <c r="A355" s="48" t="n">
        <v>1354</v>
      </c>
      <c r="B355" s="73" t="n">
        <v>46305</v>
      </c>
      <c r="C355" s="48" t="inlineStr">
        <is>
          <t>Out</t>
        </is>
      </c>
      <c r="D355" s="48" t="inlineStr">
        <is>
          <t>Lucas Souza</t>
        </is>
      </c>
      <c r="E355" s="48" t="inlineStr">
        <is>
          <t>Porto Alegre</t>
        </is>
      </c>
      <c r="F355" s="48" t="inlineStr">
        <is>
          <t>RS</t>
        </is>
      </c>
      <c r="G355" s="48" t="inlineStr">
        <is>
          <t>Sul</t>
        </is>
      </c>
      <c r="H355" s="48" t="inlineStr">
        <is>
          <t>Loja física</t>
        </is>
      </c>
      <c r="I355" s="48" t="inlineStr">
        <is>
          <t>Elisa</t>
        </is>
      </c>
      <c r="J355" s="48" t="inlineStr">
        <is>
          <t>B02</t>
        </is>
      </c>
      <c r="K355" s="48" t="inlineStr">
        <is>
          <t>Kit Degustação</t>
        </is>
      </c>
      <c r="L355" s="48" t="inlineStr">
        <is>
          <t>Café e Bebidas</t>
        </is>
      </c>
      <c r="M355" s="48" t="n">
        <v>1</v>
      </c>
      <c r="N355" s="74" t="n">
        <v>89.90000000000001</v>
      </c>
      <c r="O355" s="75" t="n">
        <v>0</v>
      </c>
      <c r="P355" s="74">
        <f>M355*N355*(1-O355)</f>
        <v/>
      </c>
      <c r="Q355" s="74" t="n">
        <v>41</v>
      </c>
      <c r="R355" s="74">
        <f>P355-Q355</f>
        <v/>
      </c>
      <c r="S355" s="48" t="inlineStr">
        <is>
          <t>Pix</t>
        </is>
      </c>
    </row>
    <row r="356">
      <c r="A356" s="48" t="n">
        <v>1355</v>
      </c>
      <c r="B356" s="73" t="n">
        <v>46305</v>
      </c>
      <c r="C356" s="48" t="inlineStr">
        <is>
          <t>Out</t>
        </is>
      </c>
      <c r="D356" s="48" t="inlineStr">
        <is>
          <t>Patrícia Oliveira</t>
        </is>
      </c>
      <c r="E356" s="48" t="inlineStr">
        <is>
          <t>Brasília</t>
        </is>
      </c>
      <c r="F356" s="48" t="inlineStr">
        <is>
          <t>DF</t>
        </is>
      </c>
      <c r="G356" s="48" t="inlineStr">
        <is>
          <t>Centro-Oeste</t>
        </is>
      </c>
      <c r="H356" s="48" t="inlineStr">
        <is>
          <t>Site</t>
        </is>
      </c>
      <c r="I356" s="48" t="inlineStr">
        <is>
          <t>Carla</t>
        </is>
      </c>
      <c r="J356" s="48" t="inlineStr">
        <is>
          <t>B06</t>
        </is>
      </c>
      <c r="K356" s="48" t="inlineStr">
        <is>
          <t>Agenda 2027</t>
        </is>
      </c>
      <c r="L356" s="48" t="inlineStr">
        <is>
          <t>Papelaria</t>
        </is>
      </c>
      <c r="M356" s="48" t="n">
        <v>5</v>
      </c>
      <c r="N356" s="74" t="n">
        <v>59.9</v>
      </c>
      <c r="O356" s="75" t="n">
        <v>0.15</v>
      </c>
      <c r="P356" s="74">
        <f>M356*N356*(1-O356)</f>
        <v/>
      </c>
      <c r="Q356" s="74" t="n">
        <v>110</v>
      </c>
      <c r="R356" s="74">
        <f>P356-Q356</f>
        <v/>
      </c>
      <c r="S356" s="48" t="inlineStr">
        <is>
          <t>Pix</t>
        </is>
      </c>
    </row>
    <row r="357">
      <c r="A357" s="48" t="n">
        <v>1356</v>
      </c>
      <c r="B357" s="73" t="n">
        <v>46305</v>
      </c>
      <c r="C357" s="48" t="inlineStr">
        <is>
          <t>Out</t>
        </is>
      </c>
      <c r="D357" s="48" t="inlineStr">
        <is>
          <t>Ana Martins</t>
        </is>
      </c>
      <c r="E357" s="48" t="inlineStr">
        <is>
          <t>Campinas</t>
        </is>
      </c>
      <c r="F357" s="48" t="inlineStr">
        <is>
          <t>SP</t>
        </is>
      </c>
      <c r="G357" s="48" t="inlineStr">
        <is>
          <t>Sudeste</t>
        </is>
      </c>
      <c r="H357" s="48" t="inlineStr">
        <is>
          <t>Loja física</t>
        </is>
      </c>
      <c r="I357" s="48" t="inlineStr">
        <is>
          <t>Ana</t>
        </is>
      </c>
      <c r="J357" s="48" t="inlineStr">
        <is>
          <t>B01</t>
        </is>
      </c>
      <c r="K357" s="48" t="inlineStr">
        <is>
          <t>Café em Grãos 500g</t>
        </is>
      </c>
      <c r="L357" s="48" t="inlineStr">
        <is>
          <t>Café e Bebidas</t>
        </is>
      </c>
      <c r="M357" s="48" t="n">
        <v>3</v>
      </c>
      <c r="N357" s="74" t="n">
        <v>49.9</v>
      </c>
      <c r="O357" s="75" t="n">
        <v>0</v>
      </c>
      <c r="P357" s="74">
        <f>M357*N357*(1-O357)</f>
        <v/>
      </c>
      <c r="Q357" s="74" t="n">
        <v>66</v>
      </c>
      <c r="R357" s="74">
        <f>P357-Q357</f>
        <v/>
      </c>
      <c r="S357" s="48" t="inlineStr">
        <is>
          <t>Pix</t>
        </is>
      </c>
    </row>
    <row r="358">
      <c r="A358" s="48" t="n">
        <v>1357</v>
      </c>
      <c r="B358" s="73" t="n">
        <v>46305</v>
      </c>
      <c r="C358" s="48" t="inlineStr">
        <is>
          <t>Out</t>
        </is>
      </c>
      <c r="D358" s="48" t="inlineStr">
        <is>
          <t>Carlos Ribeiro</t>
        </is>
      </c>
      <c r="E358" s="48" t="inlineStr">
        <is>
          <t>Porto Alegre</t>
        </is>
      </c>
      <c r="F358" s="48" t="inlineStr">
        <is>
          <t>RS</t>
        </is>
      </c>
      <c r="G358" s="48" t="inlineStr">
        <is>
          <t>Sul</t>
        </is>
      </c>
      <c r="H358" s="48" t="inlineStr">
        <is>
          <t>Site</t>
        </is>
      </c>
      <c r="I358" s="48" t="inlineStr">
        <is>
          <t>Diego</t>
        </is>
      </c>
      <c r="J358" s="48" t="inlineStr">
        <is>
          <t>B03</t>
        </is>
      </c>
      <c r="K358" s="48" t="inlineStr">
        <is>
          <t>Caneca Personalizada</t>
        </is>
      </c>
      <c r="L358" s="48" t="inlineStr">
        <is>
          <t>Presentes</t>
        </is>
      </c>
      <c r="M358" s="48" t="n">
        <v>1</v>
      </c>
      <c r="N358" s="74" t="n">
        <v>39.9</v>
      </c>
      <c r="O358" s="75" t="n">
        <v>0</v>
      </c>
      <c r="P358" s="74">
        <f>M358*N358*(1-O358)</f>
        <v/>
      </c>
      <c r="Q358" s="74" t="n">
        <v>14.5</v>
      </c>
      <c r="R358" s="74">
        <f>P358-Q358</f>
        <v/>
      </c>
      <c r="S358" s="48" t="inlineStr">
        <is>
          <t>Boleto</t>
        </is>
      </c>
    </row>
    <row r="359">
      <c r="A359" s="48" t="n">
        <v>1358</v>
      </c>
      <c r="B359" s="73" t="n">
        <v>46306</v>
      </c>
      <c r="C359" s="48" t="inlineStr">
        <is>
          <t>Out</t>
        </is>
      </c>
      <c r="D359" s="48" t="inlineStr">
        <is>
          <t>Carlos Santos</t>
        </is>
      </c>
      <c r="E359" s="48" t="inlineStr">
        <is>
          <t>Brasília</t>
        </is>
      </c>
      <c r="F359" s="48" t="inlineStr">
        <is>
          <t>DF</t>
        </is>
      </c>
      <c r="G359" s="48" t="inlineStr">
        <is>
          <t>Centro-Oeste</t>
        </is>
      </c>
      <c r="H359" s="48" t="inlineStr">
        <is>
          <t>Loja física</t>
        </is>
      </c>
      <c r="I359" s="48" t="inlineStr">
        <is>
          <t>Ana</t>
        </is>
      </c>
      <c r="J359" s="48" t="inlineStr">
        <is>
          <t>B01</t>
        </is>
      </c>
      <c r="K359" s="48" t="inlineStr">
        <is>
          <t>Café em Grãos 500g</t>
        </is>
      </c>
      <c r="L359" s="48" t="inlineStr">
        <is>
          <t>Café e Bebidas</t>
        </is>
      </c>
      <c r="M359" s="48" t="n">
        <v>5</v>
      </c>
      <c r="N359" s="74" t="n">
        <v>49.9</v>
      </c>
      <c r="O359" s="75" t="n">
        <v>0.05</v>
      </c>
      <c r="P359" s="74">
        <f>M359*N359*(1-O359)</f>
        <v/>
      </c>
      <c r="Q359" s="74" t="n">
        <v>110</v>
      </c>
      <c r="R359" s="74">
        <f>P359-Q359</f>
        <v/>
      </c>
      <c r="S359" s="48" t="inlineStr">
        <is>
          <t>Cartão de crédito</t>
        </is>
      </c>
    </row>
    <row r="360">
      <c r="A360" s="48" t="n">
        <v>1359</v>
      </c>
      <c r="B360" s="73" t="n">
        <v>46306</v>
      </c>
      <c r="C360" s="48" t="inlineStr">
        <is>
          <t>Out</t>
        </is>
      </c>
      <c r="D360" s="48" t="inlineStr">
        <is>
          <t>Thiago Alves</t>
        </is>
      </c>
      <c r="E360" s="48" t="inlineStr">
        <is>
          <t>Recife</t>
        </is>
      </c>
      <c r="F360" s="48" t="inlineStr">
        <is>
          <t>PE</t>
        </is>
      </c>
      <c r="G360" s="48" t="inlineStr">
        <is>
          <t>Nordeste</t>
        </is>
      </c>
      <c r="H360" s="48" t="inlineStr">
        <is>
          <t>Loja física</t>
        </is>
      </c>
      <c r="I360" s="48" t="inlineStr">
        <is>
          <t>Ana</t>
        </is>
      </c>
      <c r="J360" s="48" t="inlineStr">
        <is>
          <t>B11</t>
        </is>
      </c>
      <c r="K360" s="48" t="inlineStr">
        <is>
          <t>Instalação de Sistema</t>
        </is>
      </c>
      <c r="L360" s="48" t="inlineStr">
        <is>
          <t>Serviços</t>
        </is>
      </c>
      <c r="M360" s="48" t="n">
        <v>1</v>
      </c>
      <c r="N360" s="74" t="n">
        <v>480</v>
      </c>
      <c r="O360" s="75" t="n">
        <v>0</v>
      </c>
      <c r="P360" s="74">
        <f>M360*N360*(1-O360)</f>
        <v/>
      </c>
      <c r="Q360" s="74" t="n">
        <v>150</v>
      </c>
      <c r="R360" s="74">
        <f>P360-Q360</f>
        <v/>
      </c>
      <c r="S360" s="48" t="inlineStr">
        <is>
          <t>Boleto</t>
        </is>
      </c>
    </row>
    <row r="361">
      <c r="A361" s="48" t="n">
        <v>1360</v>
      </c>
      <c r="B361" s="73" t="n">
        <v>46307</v>
      </c>
      <c r="C361" s="48" t="inlineStr">
        <is>
          <t>Out</t>
        </is>
      </c>
      <c r="D361" s="48" t="inlineStr">
        <is>
          <t>Maria Souza</t>
        </is>
      </c>
      <c r="E361" s="48" t="inlineStr">
        <is>
          <t>São Paulo</t>
        </is>
      </c>
      <c r="F361" s="48" t="inlineStr">
        <is>
          <t>SP</t>
        </is>
      </c>
      <c r="G361" s="48" t="inlineStr">
        <is>
          <t>Sudeste</t>
        </is>
      </c>
      <c r="H361" s="48" t="inlineStr">
        <is>
          <t>Loja física</t>
        </is>
      </c>
      <c r="I361" s="48" t="inlineStr">
        <is>
          <t>Bruno</t>
        </is>
      </c>
      <c r="J361" s="48" t="inlineStr">
        <is>
          <t>B02</t>
        </is>
      </c>
      <c r="K361" s="48" t="inlineStr">
        <is>
          <t>Kit Degustação</t>
        </is>
      </c>
      <c r="L361" s="48" t="inlineStr">
        <is>
          <t>Café e Bebidas</t>
        </is>
      </c>
      <c r="M361" s="48" t="n">
        <v>3</v>
      </c>
      <c r="N361" s="74" t="n">
        <v>89.90000000000001</v>
      </c>
      <c r="O361" s="75" t="n">
        <v>0</v>
      </c>
      <c r="P361" s="74">
        <f>M361*N361*(1-O361)</f>
        <v/>
      </c>
      <c r="Q361" s="74" t="n">
        <v>123</v>
      </c>
      <c r="R361" s="74">
        <f>P361-Q361</f>
        <v/>
      </c>
      <c r="S361" s="48" t="inlineStr">
        <is>
          <t>Pix</t>
        </is>
      </c>
    </row>
    <row r="362">
      <c r="A362" s="48" t="n">
        <v>1361</v>
      </c>
      <c r="B362" s="73" t="n">
        <v>46307</v>
      </c>
      <c r="C362" s="48" t="inlineStr">
        <is>
          <t>Out</t>
        </is>
      </c>
      <c r="D362" s="48" t="inlineStr">
        <is>
          <t>Aline Lima</t>
        </is>
      </c>
      <c r="E362" s="48" t="inlineStr">
        <is>
          <t>Fortaleza</t>
        </is>
      </c>
      <c r="F362" s="48" t="inlineStr">
        <is>
          <t>CE</t>
        </is>
      </c>
      <c r="G362" s="48" t="inlineStr">
        <is>
          <t>Nordeste</t>
        </is>
      </c>
      <c r="H362" s="48" t="inlineStr">
        <is>
          <t>Instagram</t>
        </is>
      </c>
      <c r="I362" s="48" t="inlineStr">
        <is>
          <t>Carla</t>
        </is>
      </c>
      <c r="J362" s="48" t="inlineStr">
        <is>
          <t>B05</t>
        </is>
      </c>
      <c r="K362" s="48" t="inlineStr">
        <is>
          <t>Garrafa Térmica</t>
        </is>
      </c>
      <c r="L362" s="48" t="inlineStr">
        <is>
          <t>Presentes</t>
        </is>
      </c>
      <c r="M362" s="48" t="n">
        <v>2</v>
      </c>
      <c r="N362" s="74" t="n">
        <v>79.90000000000001</v>
      </c>
      <c r="O362" s="75" t="n">
        <v>0</v>
      </c>
      <c r="P362" s="74">
        <f>M362*N362*(1-O362)</f>
        <v/>
      </c>
      <c r="Q362" s="74" t="n">
        <v>66</v>
      </c>
      <c r="R362" s="74">
        <f>P362-Q362</f>
        <v/>
      </c>
      <c r="S362" s="48" t="inlineStr">
        <is>
          <t>Cartão de crédito</t>
        </is>
      </c>
    </row>
    <row r="363">
      <c r="A363" s="48" t="n">
        <v>1362</v>
      </c>
      <c r="B363" s="73" t="n">
        <v>46307</v>
      </c>
      <c r="C363" s="48" t="inlineStr">
        <is>
          <t>Out</t>
        </is>
      </c>
      <c r="D363" s="48" t="inlineStr">
        <is>
          <t>Aline Lima</t>
        </is>
      </c>
      <c r="E363" s="48" t="inlineStr">
        <is>
          <t>Fortaleza</t>
        </is>
      </c>
      <c r="F363" s="48" t="inlineStr">
        <is>
          <t>CE</t>
        </is>
      </c>
      <c r="G363" s="48" t="inlineStr">
        <is>
          <t>Nordeste</t>
        </is>
      </c>
      <c r="H363" s="48" t="inlineStr">
        <is>
          <t>Instagram</t>
        </is>
      </c>
      <c r="I363" s="48" t="inlineStr">
        <is>
          <t>Elisa</t>
        </is>
      </c>
      <c r="J363" s="48" t="inlineStr">
        <is>
          <t>B10</t>
        </is>
      </c>
      <c r="K363" s="48" t="inlineStr">
        <is>
          <t>Consultoria 1h</t>
        </is>
      </c>
      <c r="L363" s="48" t="inlineStr">
        <is>
          <t>Serviços</t>
        </is>
      </c>
      <c r="M363" s="48" t="n">
        <v>1</v>
      </c>
      <c r="N363" s="74" t="n">
        <v>250</v>
      </c>
      <c r="O363" s="75" t="n">
        <v>0</v>
      </c>
      <c r="P363" s="74">
        <f>M363*N363*(1-O363)</f>
        <v/>
      </c>
      <c r="Q363" s="74" t="n">
        <v>60</v>
      </c>
      <c r="R363" s="74">
        <f>P363-Q363</f>
        <v/>
      </c>
      <c r="S363" s="48" t="inlineStr">
        <is>
          <t>Cartão de crédito</t>
        </is>
      </c>
    </row>
    <row r="364">
      <c r="A364" s="48" t="n">
        <v>1363</v>
      </c>
      <c r="B364" s="73" t="n">
        <v>46307</v>
      </c>
      <c r="C364" s="48" t="inlineStr">
        <is>
          <t>Out</t>
        </is>
      </c>
      <c r="D364" s="48" t="inlineStr">
        <is>
          <t>Thiago Ribeiro</t>
        </is>
      </c>
      <c r="E364" s="48" t="inlineStr">
        <is>
          <t>Belo Horizonte</t>
        </is>
      </c>
      <c r="F364" s="48" t="inlineStr">
        <is>
          <t>MG</t>
        </is>
      </c>
      <c r="G364" s="48" t="inlineStr">
        <is>
          <t>Sudeste</t>
        </is>
      </c>
      <c r="H364" s="48" t="inlineStr">
        <is>
          <t>Loja física</t>
        </is>
      </c>
      <c r="I364" s="48" t="inlineStr">
        <is>
          <t>Diego</t>
        </is>
      </c>
      <c r="J364" s="48" t="inlineStr">
        <is>
          <t>B04</t>
        </is>
      </c>
      <c r="K364" s="48" t="inlineStr">
        <is>
          <t>Cesta de Presente</t>
        </is>
      </c>
      <c r="L364" s="48" t="inlineStr">
        <is>
          <t>Presentes</t>
        </is>
      </c>
      <c r="M364" s="48" t="n">
        <v>4</v>
      </c>
      <c r="N364" s="74" t="n">
        <v>159</v>
      </c>
      <c r="O364" s="75" t="n">
        <v>0</v>
      </c>
      <c r="P364" s="74">
        <f>M364*N364*(1-O364)</f>
        <v/>
      </c>
      <c r="Q364" s="74" t="n">
        <v>328</v>
      </c>
      <c r="R364" s="74">
        <f>P364-Q364</f>
        <v/>
      </c>
      <c r="S364" s="48" t="inlineStr">
        <is>
          <t>Pix</t>
        </is>
      </c>
    </row>
    <row r="365">
      <c r="A365" s="48" t="n">
        <v>1364</v>
      </c>
      <c r="B365" s="73" t="n">
        <v>46308</v>
      </c>
      <c r="C365" s="48" t="inlineStr">
        <is>
          <t>Out</t>
        </is>
      </c>
      <c r="D365" s="48" t="inlineStr">
        <is>
          <t>Felipe Rocha</t>
        </is>
      </c>
      <c r="E365" s="48" t="inlineStr">
        <is>
          <t>Brasília</t>
        </is>
      </c>
      <c r="F365" s="48" t="inlineStr">
        <is>
          <t>DF</t>
        </is>
      </c>
      <c r="G365" s="48" t="inlineStr">
        <is>
          <t>Centro-Oeste</t>
        </is>
      </c>
      <c r="H365" s="48" t="inlineStr">
        <is>
          <t>Instagram</t>
        </is>
      </c>
      <c r="I365" s="48" t="inlineStr">
        <is>
          <t>Carla</t>
        </is>
      </c>
      <c r="J365" s="48" t="inlineStr">
        <is>
          <t>B04</t>
        </is>
      </c>
      <c r="K365" s="48" t="inlineStr">
        <is>
          <t>Cesta de Presente</t>
        </is>
      </c>
      <c r="L365" s="48" t="inlineStr">
        <is>
          <t>Presentes</t>
        </is>
      </c>
      <c r="M365" s="48" t="n">
        <v>2</v>
      </c>
      <c r="N365" s="74" t="n">
        <v>159</v>
      </c>
      <c r="O365" s="75" t="n">
        <v>0</v>
      </c>
      <c r="P365" s="74">
        <f>M365*N365*(1-O365)</f>
        <v/>
      </c>
      <c r="Q365" s="74" t="n">
        <v>164</v>
      </c>
      <c r="R365" s="74">
        <f>P365-Q365</f>
        <v/>
      </c>
      <c r="S365" s="48" t="inlineStr">
        <is>
          <t>Pix</t>
        </is>
      </c>
    </row>
    <row r="366">
      <c r="A366" s="48" t="n">
        <v>1365</v>
      </c>
      <c r="B366" s="73" t="n">
        <v>46308</v>
      </c>
      <c r="C366" s="48" t="inlineStr">
        <is>
          <t>Out</t>
        </is>
      </c>
      <c r="D366" s="48" t="inlineStr">
        <is>
          <t>Diego Alves</t>
        </is>
      </c>
      <c r="E366" s="48" t="inlineStr">
        <is>
          <t>Rio de Janeiro</t>
        </is>
      </c>
      <c r="F366" s="48" t="inlineStr">
        <is>
          <t>RJ</t>
        </is>
      </c>
      <c r="G366" s="48" t="inlineStr">
        <is>
          <t>Sudeste</t>
        </is>
      </c>
      <c r="H366" s="48" t="inlineStr">
        <is>
          <t>Site</t>
        </is>
      </c>
      <c r="I366" s="48" t="inlineStr">
        <is>
          <t>Carla</t>
        </is>
      </c>
      <c r="J366" s="48" t="inlineStr">
        <is>
          <t>B01</t>
        </is>
      </c>
      <c r="K366" s="48" t="inlineStr">
        <is>
          <t>Café em Grãos 500g</t>
        </is>
      </c>
      <c r="L366" s="48" t="inlineStr">
        <is>
          <t>Café e Bebidas</t>
        </is>
      </c>
      <c r="M366" s="48" t="n">
        <v>3</v>
      </c>
      <c r="N366" s="74" t="n">
        <v>49.9</v>
      </c>
      <c r="O366" s="75" t="n">
        <v>0.1</v>
      </c>
      <c r="P366" s="74">
        <f>M366*N366*(1-O366)</f>
        <v/>
      </c>
      <c r="Q366" s="74" t="n">
        <v>66</v>
      </c>
      <c r="R366" s="74">
        <f>P366-Q366</f>
        <v/>
      </c>
      <c r="S366" s="48" t="inlineStr">
        <is>
          <t>Boleto</t>
        </is>
      </c>
    </row>
    <row r="367">
      <c r="A367" s="48" t="n">
        <v>1366</v>
      </c>
      <c r="B367" s="73" t="n">
        <v>46308</v>
      </c>
      <c r="C367" s="48" t="inlineStr">
        <is>
          <t>Out</t>
        </is>
      </c>
      <c r="D367" s="48" t="inlineStr">
        <is>
          <t>Carlos Santos</t>
        </is>
      </c>
      <c r="E367" s="48" t="inlineStr">
        <is>
          <t>Brasília</t>
        </is>
      </c>
      <c r="F367" s="48" t="inlineStr">
        <is>
          <t>DF</t>
        </is>
      </c>
      <c r="G367" s="48" t="inlineStr">
        <is>
          <t>Centro-Oeste</t>
        </is>
      </c>
      <c r="H367" s="48" t="inlineStr">
        <is>
          <t>WhatsApp</t>
        </is>
      </c>
      <c r="I367" s="48" t="inlineStr">
        <is>
          <t>Ana</t>
        </is>
      </c>
      <c r="J367" s="48" t="inlineStr">
        <is>
          <t>B08</t>
        </is>
      </c>
      <c r="K367" s="48" t="inlineStr">
        <is>
          <t>Camiseta Logo</t>
        </is>
      </c>
      <c r="L367" s="48" t="inlineStr">
        <is>
          <t>Vestuário</t>
        </is>
      </c>
      <c r="M367" s="48" t="n">
        <v>1</v>
      </c>
      <c r="N367" s="74" t="n">
        <v>49.9</v>
      </c>
      <c r="O367" s="75" t="n">
        <v>0.1</v>
      </c>
      <c r="P367" s="74">
        <f>M367*N367*(1-O367)</f>
        <v/>
      </c>
      <c r="Q367" s="74" t="n">
        <v>19</v>
      </c>
      <c r="R367" s="74">
        <f>P367-Q367</f>
        <v/>
      </c>
      <c r="S367" s="48" t="inlineStr">
        <is>
          <t>Boleto</t>
        </is>
      </c>
    </row>
    <row r="368">
      <c r="A368" s="48" t="n">
        <v>1367</v>
      </c>
      <c r="B368" s="73" t="n">
        <v>46309</v>
      </c>
      <c r="C368" s="48" t="inlineStr">
        <is>
          <t>Out</t>
        </is>
      </c>
      <c r="D368" s="48" t="inlineStr">
        <is>
          <t>Ana Dias</t>
        </is>
      </c>
      <c r="E368" s="48" t="inlineStr">
        <is>
          <t>Recife</t>
        </is>
      </c>
      <c r="F368" s="48" t="inlineStr">
        <is>
          <t>PE</t>
        </is>
      </c>
      <c r="G368" s="48" t="inlineStr">
        <is>
          <t>Nordeste</t>
        </is>
      </c>
      <c r="H368" s="48" t="inlineStr">
        <is>
          <t>Loja física</t>
        </is>
      </c>
      <c r="I368" s="48" t="inlineStr">
        <is>
          <t>Carla</t>
        </is>
      </c>
      <c r="J368" s="48" t="inlineStr">
        <is>
          <t>B05</t>
        </is>
      </c>
      <c r="K368" s="48" t="inlineStr">
        <is>
          <t>Garrafa Térmica</t>
        </is>
      </c>
      <c r="L368" s="48" t="inlineStr">
        <is>
          <t>Presentes</t>
        </is>
      </c>
      <c r="M368" s="48" t="n">
        <v>2</v>
      </c>
      <c r="N368" s="74" t="n">
        <v>79.90000000000001</v>
      </c>
      <c r="O368" s="75" t="n">
        <v>0</v>
      </c>
      <c r="P368" s="74">
        <f>M368*N368*(1-O368)</f>
        <v/>
      </c>
      <c r="Q368" s="74" t="n">
        <v>66</v>
      </c>
      <c r="R368" s="74">
        <f>P368-Q368</f>
        <v/>
      </c>
      <c r="S368" s="48" t="inlineStr">
        <is>
          <t>Pix</t>
        </is>
      </c>
    </row>
    <row r="369">
      <c r="A369" s="48" t="n">
        <v>1368</v>
      </c>
      <c r="B369" s="73" t="n">
        <v>46309</v>
      </c>
      <c r="C369" s="48" t="inlineStr">
        <is>
          <t>Out</t>
        </is>
      </c>
      <c r="D369" s="48" t="inlineStr">
        <is>
          <t>Larissa Pereira</t>
        </is>
      </c>
      <c r="E369" s="48" t="inlineStr">
        <is>
          <t>São Paulo</t>
        </is>
      </c>
      <c r="F369" s="48" t="inlineStr">
        <is>
          <t>SP</t>
        </is>
      </c>
      <c r="G369" s="48" t="inlineStr">
        <is>
          <t>Sudeste</t>
        </is>
      </c>
      <c r="H369" s="48" t="inlineStr">
        <is>
          <t>Loja física</t>
        </is>
      </c>
      <c r="I369" s="48" t="inlineStr">
        <is>
          <t>Ana</t>
        </is>
      </c>
      <c r="J369" s="48" t="inlineStr">
        <is>
          <t>B04</t>
        </is>
      </c>
      <c r="K369" s="48" t="inlineStr">
        <is>
          <t>Cesta de Presente</t>
        </is>
      </c>
      <c r="L369" s="48" t="inlineStr">
        <is>
          <t>Presentes</t>
        </is>
      </c>
      <c r="M369" s="48" t="n">
        <v>3</v>
      </c>
      <c r="N369" s="74" t="n">
        <v>159</v>
      </c>
      <c r="O369" s="75" t="n">
        <v>0.05</v>
      </c>
      <c r="P369" s="74">
        <f>M369*N369*(1-O369)</f>
        <v/>
      </c>
      <c r="Q369" s="74" t="n">
        <v>246</v>
      </c>
      <c r="R369" s="74">
        <f>P369-Q369</f>
        <v/>
      </c>
      <c r="S369" s="48" t="inlineStr">
        <is>
          <t>Cartão de débito</t>
        </is>
      </c>
    </row>
    <row r="370">
      <c r="A370" s="48" t="n">
        <v>1369</v>
      </c>
      <c r="B370" s="73" t="n">
        <v>46309</v>
      </c>
      <c r="C370" s="48" t="inlineStr">
        <is>
          <t>Out</t>
        </is>
      </c>
      <c r="D370" s="48" t="inlineStr">
        <is>
          <t>Maria Souza</t>
        </is>
      </c>
      <c r="E370" s="48" t="inlineStr">
        <is>
          <t>São Paulo</t>
        </is>
      </c>
      <c r="F370" s="48" t="inlineStr">
        <is>
          <t>SP</t>
        </is>
      </c>
      <c r="G370" s="48" t="inlineStr">
        <is>
          <t>Sudeste</t>
        </is>
      </c>
      <c r="H370" s="48" t="inlineStr">
        <is>
          <t>WhatsApp</t>
        </is>
      </c>
      <c r="I370" s="48" t="inlineStr">
        <is>
          <t>Diego</t>
        </is>
      </c>
      <c r="J370" s="48" t="inlineStr">
        <is>
          <t>B07</t>
        </is>
      </c>
      <c r="K370" s="48" t="inlineStr">
        <is>
          <t>Caderno Artesanal</t>
        </is>
      </c>
      <c r="L370" s="48" t="inlineStr">
        <is>
          <t>Papelaria</t>
        </is>
      </c>
      <c r="M370" s="48" t="n">
        <v>2</v>
      </c>
      <c r="N370" s="74" t="n">
        <v>34.9</v>
      </c>
      <c r="O370" s="75" t="n">
        <v>0</v>
      </c>
      <c r="P370" s="74">
        <f>M370*N370*(1-O370)</f>
        <v/>
      </c>
      <c r="Q370" s="74" t="n">
        <v>24</v>
      </c>
      <c r="R370" s="74">
        <f>P370-Q370</f>
        <v/>
      </c>
      <c r="S370" s="48" t="inlineStr">
        <is>
          <t>Cartão de crédito</t>
        </is>
      </c>
    </row>
    <row r="371">
      <c r="A371" s="48" t="n">
        <v>1370</v>
      </c>
      <c r="B371" s="73" t="n">
        <v>46309</v>
      </c>
      <c r="C371" s="48" t="inlineStr">
        <is>
          <t>Out</t>
        </is>
      </c>
      <c r="D371" s="48" t="inlineStr">
        <is>
          <t>Bruno Dias</t>
        </is>
      </c>
      <c r="E371" s="48" t="inlineStr">
        <is>
          <t>Belo Horizonte</t>
        </is>
      </c>
      <c r="F371" s="48" t="inlineStr">
        <is>
          <t>MG</t>
        </is>
      </c>
      <c r="G371" s="48" t="inlineStr">
        <is>
          <t>Sudeste</t>
        </is>
      </c>
      <c r="H371" s="48" t="inlineStr">
        <is>
          <t>WhatsApp</t>
        </is>
      </c>
      <c r="I371" s="48" t="inlineStr">
        <is>
          <t>Ana</t>
        </is>
      </c>
      <c r="J371" s="48" t="inlineStr">
        <is>
          <t>B12</t>
        </is>
      </c>
      <c r="K371" s="48" t="inlineStr">
        <is>
          <t>Manutenção Mensal</t>
        </is>
      </c>
      <c r="L371" s="48" t="inlineStr">
        <is>
          <t>Serviços</t>
        </is>
      </c>
      <c r="M371" s="48" t="n">
        <v>1</v>
      </c>
      <c r="N371" s="74" t="n">
        <v>350</v>
      </c>
      <c r="O371" s="75" t="n">
        <v>0</v>
      </c>
      <c r="P371" s="74">
        <f>M371*N371*(1-O371)</f>
        <v/>
      </c>
      <c r="Q371" s="74" t="n">
        <v>95</v>
      </c>
      <c r="R371" s="74">
        <f>P371-Q371</f>
        <v/>
      </c>
      <c r="S371" s="48" t="inlineStr">
        <is>
          <t>Pix</t>
        </is>
      </c>
    </row>
    <row r="372">
      <c r="A372" s="48" t="n">
        <v>1371</v>
      </c>
      <c r="B372" s="73" t="n">
        <v>46310</v>
      </c>
      <c r="C372" s="48" t="inlineStr">
        <is>
          <t>Out</t>
        </is>
      </c>
      <c r="D372" s="48" t="inlineStr">
        <is>
          <t>Ana Martins</t>
        </is>
      </c>
      <c r="E372" s="48" t="inlineStr">
        <is>
          <t>Campinas</t>
        </is>
      </c>
      <c r="F372" s="48" t="inlineStr">
        <is>
          <t>SP</t>
        </is>
      </c>
      <c r="G372" s="48" t="inlineStr">
        <is>
          <t>Sudeste</t>
        </is>
      </c>
      <c r="H372" s="48" t="inlineStr">
        <is>
          <t>Instagram</t>
        </is>
      </c>
      <c r="I372" s="48" t="inlineStr">
        <is>
          <t>Elisa</t>
        </is>
      </c>
      <c r="J372" s="48" t="inlineStr">
        <is>
          <t>B08</t>
        </is>
      </c>
      <c r="K372" s="48" t="inlineStr">
        <is>
          <t>Camiseta Logo</t>
        </is>
      </c>
      <c r="L372" s="48" t="inlineStr">
        <is>
          <t>Vestuário</t>
        </is>
      </c>
      <c r="M372" s="48" t="n">
        <v>2</v>
      </c>
      <c r="N372" s="74" t="n">
        <v>49.9</v>
      </c>
      <c r="O372" s="75" t="n">
        <v>0</v>
      </c>
      <c r="P372" s="74">
        <f>M372*N372*(1-O372)</f>
        <v/>
      </c>
      <c r="Q372" s="74" t="n">
        <v>38</v>
      </c>
      <c r="R372" s="74">
        <f>P372-Q372</f>
        <v/>
      </c>
      <c r="S372" s="48" t="inlineStr">
        <is>
          <t>Cartão de crédito</t>
        </is>
      </c>
    </row>
    <row r="373">
      <c r="A373" s="48" t="n">
        <v>1372</v>
      </c>
      <c r="B373" s="73" t="n">
        <v>46310</v>
      </c>
      <c r="C373" s="48" t="inlineStr">
        <is>
          <t>Out</t>
        </is>
      </c>
      <c r="D373" s="48" t="inlineStr">
        <is>
          <t>Aline Ribeiro</t>
        </is>
      </c>
      <c r="E373" s="48" t="inlineStr">
        <is>
          <t>Belo Horizonte</t>
        </is>
      </c>
      <c r="F373" s="48" t="inlineStr">
        <is>
          <t>MG</t>
        </is>
      </c>
      <c r="G373" s="48" t="inlineStr">
        <is>
          <t>Sudeste</t>
        </is>
      </c>
      <c r="H373" s="48" t="inlineStr">
        <is>
          <t>Loja física</t>
        </is>
      </c>
      <c r="I373" s="48" t="inlineStr">
        <is>
          <t>Bruno</t>
        </is>
      </c>
      <c r="J373" s="48" t="inlineStr">
        <is>
          <t>B07</t>
        </is>
      </c>
      <c r="K373" s="48" t="inlineStr">
        <is>
          <t>Caderno Artesanal</t>
        </is>
      </c>
      <c r="L373" s="48" t="inlineStr">
        <is>
          <t>Papelaria</t>
        </is>
      </c>
      <c r="M373" s="48" t="n">
        <v>3</v>
      </c>
      <c r="N373" s="74" t="n">
        <v>34.9</v>
      </c>
      <c r="O373" s="75" t="n">
        <v>0</v>
      </c>
      <c r="P373" s="74">
        <f>M373*N373*(1-O373)</f>
        <v/>
      </c>
      <c r="Q373" s="74" t="n">
        <v>36</v>
      </c>
      <c r="R373" s="74">
        <f>P373-Q373</f>
        <v/>
      </c>
      <c r="S373" s="48" t="inlineStr">
        <is>
          <t>Pix</t>
        </is>
      </c>
    </row>
    <row r="374">
      <c r="A374" s="48" t="n">
        <v>1373</v>
      </c>
      <c r="B374" s="73" t="n">
        <v>46310</v>
      </c>
      <c r="C374" s="48" t="inlineStr">
        <is>
          <t>Out</t>
        </is>
      </c>
      <c r="D374" s="48" t="inlineStr">
        <is>
          <t>Felipe Lima</t>
        </is>
      </c>
      <c r="E374" s="48" t="inlineStr">
        <is>
          <t>Curitiba</t>
        </is>
      </c>
      <c r="F374" s="48" t="inlineStr">
        <is>
          <t>PR</t>
        </is>
      </c>
      <c r="G374" s="48" t="inlineStr">
        <is>
          <t>Sul</t>
        </is>
      </c>
      <c r="H374" s="48" t="inlineStr">
        <is>
          <t>Instagram</t>
        </is>
      </c>
      <c r="I374" s="48" t="inlineStr">
        <is>
          <t>Diego</t>
        </is>
      </c>
      <c r="J374" s="48" t="inlineStr">
        <is>
          <t>B09</t>
        </is>
      </c>
      <c r="K374" s="48" t="inlineStr">
        <is>
          <t>Moletom</t>
        </is>
      </c>
      <c r="L374" s="48" t="inlineStr">
        <is>
          <t>Vestuário</t>
        </is>
      </c>
      <c r="M374" s="48" t="n">
        <v>1</v>
      </c>
      <c r="N374" s="74" t="n">
        <v>139.9</v>
      </c>
      <c r="O374" s="75" t="n">
        <v>0</v>
      </c>
      <c r="P374" s="74">
        <f>M374*N374*(1-O374)</f>
        <v/>
      </c>
      <c r="Q374" s="74" t="n">
        <v>62</v>
      </c>
      <c r="R374" s="74">
        <f>P374-Q374</f>
        <v/>
      </c>
      <c r="S374" s="48" t="inlineStr">
        <is>
          <t>Pix</t>
        </is>
      </c>
    </row>
    <row r="375">
      <c r="A375" s="48" t="n">
        <v>1374</v>
      </c>
      <c r="B375" s="73" t="n">
        <v>46311</v>
      </c>
      <c r="C375" s="48" t="inlineStr">
        <is>
          <t>Out</t>
        </is>
      </c>
      <c r="D375" s="48" t="inlineStr">
        <is>
          <t>Diego Silva</t>
        </is>
      </c>
      <c r="E375" s="48" t="inlineStr">
        <is>
          <t>Salvador</t>
        </is>
      </c>
      <c r="F375" s="48" t="inlineStr">
        <is>
          <t>BA</t>
        </is>
      </c>
      <c r="G375" s="48" t="inlineStr">
        <is>
          <t>Nordeste</t>
        </is>
      </c>
      <c r="H375" s="48" t="inlineStr">
        <is>
          <t>Instagram</t>
        </is>
      </c>
      <c r="I375" s="48" t="inlineStr">
        <is>
          <t>Elisa</t>
        </is>
      </c>
      <c r="J375" s="48" t="inlineStr">
        <is>
          <t>B04</t>
        </is>
      </c>
      <c r="K375" s="48" t="inlineStr">
        <is>
          <t>Cesta de Presente</t>
        </is>
      </c>
      <c r="L375" s="48" t="inlineStr">
        <is>
          <t>Presentes</t>
        </is>
      </c>
      <c r="M375" s="48" t="n">
        <v>3</v>
      </c>
      <c r="N375" s="74" t="n">
        <v>159</v>
      </c>
      <c r="O375" s="75" t="n">
        <v>0</v>
      </c>
      <c r="P375" s="74">
        <f>M375*N375*(1-O375)</f>
        <v/>
      </c>
      <c r="Q375" s="74" t="n">
        <v>246</v>
      </c>
      <c r="R375" s="74">
        <f>P375-Q375</f>
        <v/>
      </c>
      <c r="S375" s="48" t="inlineStr">
        <is>
          <t>Boleto</t>
        </is>
      </c>
    </row>
    <row r="376">
      <c r="A376" s="48" t="n">
        <v>1375</v>
      </c>
      <c r="B376" s="73" t="n">
        <v>46311</v>
      </c>
      <c r="C376" s="48" t="inlineStr">
        <is>
          <t>Out</t>
        </is>
      </c>
      <c r="D376" s="48" t="inlineStr">
        <is>
          <t>Ana Dias</t>
        </is>
      </c>
      <c r="E376" s="48" t="inlineStr">
        <is>
          <t>Recife</t>
        </is>
      </c>
      <c r="F376" s="48" t="inlineStr">
        <is>
          <t>PE</t>
        </is>
      </c>
      <c r="G376" s="48" t="inlineStr">
        <is>
          <t>Nordeste</t>
        </is>
      </c>
      <c r="H376" s="48" t="inlineStr">
        <is>
          <t>Site</t>
        </is>
      </c>
      <c r="I376" s="48" t="inlineStr">
        <is>
          <t>Diego</t>
        </is>
      </c>
      <c r="J376" s="48" t="inlineStr">
        <is>
          <t>B02</t>
        </is>
      </c>
      <c r="K376" s="48" t="inlineStr">
        <is>
          <t>Kit Degustação</t>
        </is>
      </c>
      <c r="L376" s="48" t="inlineStr">
        <is>
          <t>Café e Bebidas</t>
        </is>
      </c>
      <c r="M376" s="48" t="n">
        <v>2</v>
      </c>
      <c r="N376" s="74" t="n">
        <v>89.90000000000001</v>
      </c>
      <c r="O376" s="75" t="n">
        <v>0</v>
      </c>
      <c r="P376" s="74">
        <f>M376*N376*(1-O376)</f>
        <v/>
      </c>
      <c r="Q376" s="74" t="n">
        <v>82</v>
      </c>
      <c r="R376" s="74">
        <f>P376-Q376</f>
        <v/>
      </c>
      <c r="S376" s="48" t="inlineStr">
        <is>
          <t>Pix</t>
        </is>
      </c>
    </row>
    <row r="377">
      <c r="A377" s="48" t="n">
        <v>1376</v>
      </c>
      <c r="B377" s="73" t="n">
        <v>46311</v>
      </c>
      <c r="C377" s="48" t="inlineStr">
        <is>
          <t>Out</t>
        </is>
      </c>
      <c r="D377" s="48" t="inlineStr">
        <is>
          <t>Felipe Lima</t>
        </is>
      </c>
      <c r="E377" s="48" t="inlineStr">
        <is>
          <t>Curitiba</t>
        </is>
      </c>
      <c r="F377" s="48" t="inlineStr">
        <is>
          <t>PR</t>
        </is>
      </c>
      <c r="G377" s="48" t="inlineStr">
        <is>
          <t>Sul</t>
        </is>
      </c>
      <c r="H377" s="48" t="inlineStr">
        <is>
          <t>Instagram</t>
        </is>
      </c>
      <c r="I377" s="48" t="inlineStr">
        <is>
          <t>Bruno</t>
        </is>
      </c>
      <c r="J377" s="48" t="inlineStr">
        <is>
          <t>B02</t>
        </is>
      </c>
      <c r="K377" s="48" t="inlineStr">
        <is>
          <t>Kit Degustação</t>
        </is>
      </c>
      <c r="L377" s="48" t="inlineStr">
        <is>
          <t>Café e Bebidas</t>
        </is>
      </c>
      <c r="M377" s="48" t="n">
        <v>5</v>
      </c>
      <c r="N377" s="74" t="n">
        <v>89.90000000000001</v>
      </c>
      <c r="O377" s="75" t="n">
        <v>0</v>
      </c>
      <c r="P377" s="74">
        <f>M377*N377*(1-O377)</f>
        <v/>
      </c>
      <c r="Q377" s="74" t="n">
        <v>205</v>
      </c>
      <c r="R377" s="74">
        <f>P377-Q377</f>
        <v/>
      </c>
      <c r="S377" s="48" t="inlineStr">
        <is>
          <t>Pix</t>
        </is>
      </c>
    </row>
    <row r="378">
      <c r="A378" s="48" t="n">
        <v>1377</v>
      </c>
      <c r="B378" s="73" t="n">
        <v>46311</v>
      </c>
      <c r="C378" s="48" t="inlineStr">
        <is>
          <t>Out</t>
        </is>
      </c>
      <c r="D378" s="48" t="inlineStr">
        <is>
          <t>Bruno Dias</t>
        </is>
      </c>
      <c r="E378" s="48" t="inlineStr">
        <is>
          <t>Belo Horizonte</t>
        </is>
      </c>
      <c r="F378" s="48" t="inlineStr">
        <is>
          <t>MG</t>
        </is>
      </c>
      <c r="G378" s="48" t="inlineStr">
        <is>
          <t>Sudeste</t>
        </is>
      </c>
      <c r="H378" s="48" t="inlineStr">
        <is>
          <t>Loja física</t>
        </is>
      </c>
      <c r="I378" s="48" t="inlineStr">
        <is>
          <t>Bruno</t>
        </is>
      </c>
      <c r="J378" s="48" t="inlineStr">
        <is>
          <t>B06</t>
        </is>
      </c>
      <c r="K378" s="48" t="inlineStr">
        <is>
          <t>Agenda 2027</t>
        </is>
      </c>
      <c r="L378" s="48" t="inlineStr">
        <is>
          <t>Papelaria</t>
        </is>
      </c>
      <c r="M378" s="48" t="n">
        <v>2</v>
      </c>
      <c r="N378" s="74" t="n">
        <v>59.9</v>
      </c>
      <c r="O378" s="75" t="n">
        <v>0.1</v>
      </c>
      <c r="P378" s="74">
        <f>M378*N378*(1-O378)</f>
        <v/>
      </c>
      <c r="Q378" s="74" t="n">
        <v>44</v>
      </c>
      <c r="R378" s="74">
        <f>P378-Q378</f>
        <v/>
      </c>
      <c r="S378" s="48" t="inlineStr">
        <is>
          <t>Cartão de débito</t>
        </is>
      </c>
    </row>
    <row r="379">
      <c r="A379" s="48" t="n">
        <v>1378</v>
      </c>
      <c r="B379" s="73" t="n">
        <v>46312</v>
      </c>
      <c r="C379" s="48" t="inlineStr">
        <is>
          <t>Out</t>
        </is>
      </c>
      <c r="D379" s="48" t="inlineStr">
        <is>
          <t>Ana Pereira</t>
        </is>
      </c>
      <c r="E379" s="48" t="inlineStr">
        <is>
          <t>Brasília</t>
        </is>
      </c>
      <c r="F379" s="48" t="inlineStr">
        <is>
          <t>DF</t>
        </is>
      </c>
      <c r="G379" s="48" t="inlineStr">
        <is>
          <t>Centro-Oeste</t>
        </is>
      </c>
      <c r="H379" s="48" t="inlineStr">
        <is>
          <t>Loja física</t>
        </is>
      </c>
      <c r="I379" s="48" t="inlineStr">
        <is>
          <t>Ana</t>
        </is>
      </c>
      <c r="J379" s="48" t="inlineStr">
        <is>
          <t>B03</t>
        </is>
      </c>
      <c r="K379" s="48" t="inlineStr">
        <is>
          <t>Caneca Personalizada</t>
        </is>
      </c>
      <c r="L379" s="48" t="inlineStr">
        <is>
          <t>Presentes</t>
        </is>
      </c>
      <c r="M379" s="48" t="n">
        <v>2</v>
      </c>
      <c r="N379" s="74" t="n">
        <v>39.9</v>
      </c>
      <c r="O379" s="75" t="n">
        <v>0.05</v>
      </c>
      <c r="P379" s="74">
        <f>M379*N379*(1-O379)</f>
        <v/>
      </c>
      <c r="Q379" s="74" t="n">
        <v>29</v>
      </c>
      <c r="R379" s="74">
        <f>P379-Q379</f>
        <v/>
      </c>
      <c r="S379" s="48" t="inlineStr">
        <is>
          <t>Cartão de crédito</t>
        </is>
      </c>
    </row>
    <row r="380">
      <c r="A380" s="48" t="n">
        <v>1379</v>
      </c>
      <c r="B380" s="73" t="n">
        <v>46312</v>
      </c>
      <c r="C380" s="48" t="inlineStr">
        <is>
          <t>Out</t>
        </is>
      </c>
      <c r="D380" s="48" t="inlineStr">
        <is>
          <t>Fernanda Lima</t>
        </is>
      </c>
      <c r="E380" s="48" t="inlineStr">
        <is>
          <t>Florianópolis</t>
        </is>
      </c>
      <c r="F380" s="48" t="inlineStr">
        <is>
          <t>SC</t>
        </is>
      </c>
      <c r="G380" s="48" t="inlineStr">
        <is>
          <t>Sul</t>
        </is>
      </c>
      <c r="H380" s="48" t="inlineStr">
        <is>
          <t>Site</t>
        </is>
      </c>
      <c r="I380" s="48" t="inlineStr">
        <is>
          <t>Bruno</t>
        </is>
      </c>
      <c r="J380" s="48" t="inlineStr">
        <is>
          <t>B10</t>
        </is>
      </c>
      <c r="K380" s="48" t="inlineStr">
        <is>
          <t>Consultoria 1h</t>
        </is>
      </c>
      <c r="L380" s="48" t="inlineStr">
        <is>
          <t>Serviços</t>
        </is>
      </c>
      <c r="M380" s="48" t="n">
        <v>1</v>
      </c>
      <c r="N380" s="74" t="n">
        <v>250</v>
      </c>
      <c r="O380" s="75" t="n">
        <v>0.05</v>
      </c>
      <c r="P380" s="74">
        <f>M380*N380*(1-O380)</f>
        <v/>
      </c>
      <c r="Q380" s="74" t="n">
        <v>60</v>
      </c>
      <c r="R380" s="74">
        <f>P380-Q380</f>
        <v/>
      </c>
      <c r="S380" s="48" t="inlineStr">
        <is>
          <t>Pix</t>
        </is>
      </c>
    </row>
    <row r="381">
      <c r="A381" s="48" t="n">
        <v>1380</v>
      </c>
      <c r="B381" s="73" t="n">
        <v>46312</v>
      </c>
      <c r="C381" s="48" t="inlineStr">
        <is>
          <t>Out</t>
        </is>
      </c>
      <c r="D381" s="48" t="inlineStr">
        <is>
          <t>Renata Rocha</t>
        </is>
      </c>
      <c r="E381" s="48" t="inlineStr">
        <is>
          <t>Belo Horizonte</t>
        </is>
      </c>
      <c r="F381" s="48" t="inlineStr">
        <is>
          <t>MG</t>
        </is>
      </c>
      <c r="G381" s="48" t="inlineStr">
        <is>
          <t>Sudeste</t>
        </is>
      </c>
      <c r="H381" s="48" t="inlineStr">
        <is>
          <t>WhatsApp</t>
        </is>
      </c>
      <c r="I381" s="48" t="inlineStr">
        <is>
          <t>Diego</t>
        </is>
      </c>
      <c r="J381" s="48" t="inlineStr">
        <is>
          <t>B09</t>
        </is>
      </c>
      <c r="K381" s="48" t="inlineStr">
        <is>
          <t>Moletom</t>
        </is>
      </c>
      <c r="L381" s="48" t="inlineStr">
        <is>
          <t>Vestuário</t>
        </is>
      </c>
      <c r="M381" s="48" t="n">
        <v>4</v>
      </c>
      <c r="N381" s="74" t="n">
        <v>139.9</v>
      </c>
      <c r="O381" s="75" t="n">
        <v>0</v>
      </c>
      <c r="P381" s="74">
        <f>M381*N381*(1-O381)</f>
        <v/>
      </c>
      <c r="Q381" s="74" t="n">
        <v>248</v>
      </c>
      <c r="R381" s="74">
        <f>P381-Q381</f>
        <v/>
      </c>
      <c r="S381" s="48" t="inlineStr">
        <is>
          <t>Pix</t>
        </is>
      </c>
    </row>
    <row r="382">
      <c r="A382" s="48" t="n">
        <v>1381</v>
      </c>
      <c r="B382" s="73" t="n">
        <v>46313</v>
      </c>
      <c r="C382" s="48" t="inlineStr">
        <is>
          <t>Out</t>
        </is>
      </c>
      <c r="D382" s="48" t="inlineStr">
        <is>
          <t>Renata Lima</t>
        </is>
      </c>
      <c r="E382" s="48" t="inlineStr">
        <is>
          <t>São Paulo</t>
        </is>
      </c>
      <c r="F382" s="48" t="inlineStr">
        <is>
          <t>SP</t>
        </is>
      </c>
      <c r="G382" s="48" t="inlineStr">
        <is>
          <t>Sudeste</t>
        </is>
      </c>
      <c r="H382" s="48" t="inlineStr">
        <is>
          <t>WhatsApp</t>
        </is>
      </c>
      <c r="I382" s="48" t="inlineStr">
        <is>
          <t>Carla</t>
        </is>
      </c>
      <c r="J382" s="48" t="inlineStr">
        <is>
          <t>B05</t>
        </is>
      </c>
      <c r="K382" s="48" t="inlineStr">
        <is>
          <t>Garrafa Térmica</t>
        </is>
      </c>
      <c r="L382" s="48" t="inlineStr">
        <is>
          <t>Presentes</t>
        </is>
      </c>
      <c r="M382" s="48" t="n">
        <v>1</v>
      </c>
      <c r="N382" s="74" t="n">
        <v>79.90000000000001</v>
      </c>
      <c r="O382" s="75" t="n">
        <v>0</v>
      </c>
      <c r="P382" s="74">
        <f>M382*N382*(1-O382)</f>
        <v/>
      </c>
      <c r="Q382" s="74" t="n">
        <v>33</v>
      </c>
      <c r="R382" s="74">
        <f>P382-Q382</f>
        <v/>
      </c>
      <c r="S382" s="48" t="inlineStr">
        <is>
          <t>Pix</t>
        </is>
      </c>
    </row>
    <row r="383">
      <c r="A383" s="48" t="n">
        <v>1382</v>
      </c>
      <c r="B383" s="73" t="n">
        <v>46313</v>
      </c>
      <c r="C383" s="48" t="inlineStr">
        <is>
          <t>Out</t>
        </is>
      </c>
      <c r="D383" s="48" t="inlineStr">
        <is>
          <t>Aline Martins</t>
        </is>
      </c>
      <c r="E383" s="48" t="inlineStr">
        <is>
          <t>Brasília</t>
        </is>
      </c>
      <c r="F383" s="48" t="inlineStr">
        <is>
          <t>DF</t>
        </is>
      </c>
      <c r="G383" s="48" t="inlineStr">
        <is>
          <t>Centro-Oeste</t>
        </is>
      </c>
      <c r="H383" s="48" t="inlineStr">
        <is>
          <t>Instagram</t>
        </is>
      </c>
      <c r="I383" s="48" t="inlineStr">
        <is>
          <t>Diego</t>
        </is>
      </c>
      <c r="J383" s="48" t="inlineStr">
        <is>
          <t>B08</t>
        </is>
      </c>
      <c r="K383" s="48" t="inlineStr">
        <is>
          <t>Camiseta Logo</t>
        </is>
      </c>
      <c r="L383" s="48" t="inlineStr">
        <is>
          <t>Vestuário</t>
        </is>
      </c>
      <c r="M383" s="48" t="n">
        <v>5</v>
      </c>
      <c r="N383" s="74" t="n">
        <v>49.9</v>
      </c>
      <c r="O383" s="75" t="n">
        <v>0</v>
      </c>
      <c r="P383" s="74">
        <f>M383*N383*(1-O383)</f>
        <v/>
      </c>
      <c r="Q383" s="74" t="n">
        <v>95</v>
      </c>
      <c r="R383" s="74">
        <f>P383-Q383</f>
        <v/>
      </c>
      <c r="S383" s="48" t="inlineStr">
        <is>
          <t>Pix</t>
        </is>
      </c>
    </row>
    <row r="384">
      <c r="A384" s="48" t="n">
        <v>1383</v>
      </c>
      <c r="B384" s="73" t="n">
        <v>46313</v>
      </c>
      <c r="C384" s="48" t="inlineStr">
        <is>
          <t>Out</t>
        </is>
      </c>
      <c r="D384" s="48" t="inlineStr">
        <is>
          <t>Aline Ribeiro</t>
        </is>
      </c>
      <c r="E384" s="48" t="inlineStr">
        <is>
          <t>Belo Horizonte</t>
        </is>
      </c>
      <c r="F384" s="48" t="inlineStr">
        <is>
          <t>MG</t>
        </is>
      </c>
      <c r="G384" s="48" t="inlineStr">
        <is>
          <t>Sudeste</t>
        </is>
      </c>
      <c r="H384" s="48" t="inlineStr">
        <is>
          <t>Instagram</t>
        </is>
      </c>
      <c r="I384" s="48" t="inlineStr">
        <is>
          <t>Bruno</t>
        </is>
      </c>
      <c r="J384" s="48" t="inlineStr">
        <is>
          <t>B05</t>
        </is>
      </c>
      <c r="K384" s="48" t="inlineStr">
        <is>
          <t>Garrafa Térmica</t>
        </is>
      </c>
      <c r="L384" s="48" t="inlineStr">
        <is>
          <t>Presentes</t>
        </is>
      </c>
      <c r="M384" s="48" t="n">
        <v>1</v>
      </c>
      <c r="N384" s="74" t="n">
        <v>79.90000000000001</v>
      </c>
      <c r="O384" s="75" t="n">
        <v>0.05</v>
      </c>
      <c r="P384" s="74">
        <f>M384*N384*(1-O384)</f>
        <v/>
      </c>
      <c r="Q384" s="74" t="n">
        <v>33</v>
      </c>
      <c r="R384" s="74">
        <f>P384-Q384</f>
        <v/>
      </c>
      <c r="S384" s="48" t="inlineStr">
        <is>
          <t>Pix</t>
        </is>
      </c>
    </row>
    <row r="385">
      <c r="A385" s="48" t="n">
        <v>1384</v>
      </c>
      <c r="B385" s="73" t="n">
        <v>46313</v>
      </c>
      <c r="C385" s="48" t="inlineStr">
        <is>
          <t>Out</t>
        </is>
      </c>
      <c r="D385" s="48" t="inlineStr">
        <is>
          <t>Aline Martins</t>
        </is>
      </c>
      <c r="E385" s="48" t="inlineStr">
        <is>
          <t>Brasília</t>
        </is>
      </c>
      <c r="F385" s="48" t="inlineStr">
        <is>
          <t>DF</t>
        </is>
      </c>
      <c r="G385" s="48" t="inlineStr">
        <is>
          <t>Centro-Oeste</t>
        </is>
      </c>
      <c r="H385" s="48" t="inlineStr">
        <is>
          <t>Site</t>
        </is>
      </c>
      <c r="I385" s="48" t="inlineStr">
        <is>
          <t>Carla</t>
        </is>
      </c>
      <c r="J385" s="48" t="inlineStr">
        <is>
          <t>B05</t>
        </is>
      </c>
      <c r="K385" s="48" t="inlineStr">
        <is>
          <t>Garrafa Térmica</t>
        </is>
      </c>
      <c r="L385" s="48" t="inlineStr">
        <is>
          <t>Presentes</t>
        </is>
      </c>
      <c r="M385" s="48" t="n">
        <v>2</v>
      </c>
      <c r="N385" s="74" t="n">
        <v>79.90000000000001</v>
      </c>
      <c r="O385" s="75" t="n">
        <v>0</v>
      </c>
      <c r="P385" s="74">
        <f>M385*N385*(1-O385)</f>
        <v/>
      </c>
      <c r="Q385" s="74" t="n">
        <v>66</v>
      </c>
      <c r="R385" s="74">
        <f>P385-Q385</f>
        <v/>
      </c>
      <c r="S385" s="48" t="inlineStr">
        <is>
          <t>Boleto</t>
        </is>
      </c>
    </row>
    <row r="386">
      <c r="A386" s="48" t="n">
        <v>1385</v>
      </c>
      <c r="B386" s="73" t="n">
        <v>46313</v>
      </c>
      <c r="C386" s="48" t="inlineStr">
        <is>
          <t>Out</t>
        </is>
      </c>
      <c r="D386" s="48" t="inlineStr">
        <is>
          <t>Gustavo Costa</t>
        </is>
      </c>
      <c r="E386" s="48" t="inlineStr">
        <is>
          <t>Belo Horizonte</t>
        </is>
      </c>
      <c r="F386" s="48" t="inlineStr">
        <is>
          <t>MG</t>
        </is>
      </c>
      <c r="G386" s="48" t="inlineStr">
        <is>
          <t>Sudeste</t>
        </is>
      </c>
      <c r="H386" s="48" t="inlineStr">
        <is>
          <t>Instagram</t>
        </is>
      </c>
      <c r="I386" s="48" t="inlineStr">
        <is>
          <t>Elisa</t>
        </is>
      </c>
      <c r="J386" s="48" t="inlineStr">
        <is>
          <t>B10</t>
        </is>
      </c>
      <c r="K386" s="48" t="inlineStr">
        <is>
          <t>Consultoria 1h</t>
        </is>
      </c>
      <c r="L386" s="48" t="inlineStr">
        <is>
          <t>Serviços</t>
        </is>
      </c>
      <c r="M386" s="48" t="n">
        <v>1</v>
      </c>
      <c r="N386" s="74" t="n">
        <v>250</v>
      </c>
      <c r="O386" s="75" t="n">
        <v>0.05</v>
      </c>
      <c r="P386" s="74">
        <f>M386*N386*(1-O386)</f>
        <v/>
      </c>
      <c r="Q386" s="74" t="n">
        <v>60</v>
      </c>
      <c r="R386" s="74">
        <f>P386-Q386</f>
        <v/>
      </c>
      <c r="S386" s="48" t="inlineStr">
        <is>
          <t>Cartão de débito</t>
        </is>
      </c>
    </row>
    <row r="387">
      <c r="A387" s="48" t="n">
        <v>1386</v>
      </c>
      <c r="B387" s="73" t="n">
        <v>46314</v>
      </c>
      <c r="C387" s="48" t="inlineStr">
        <is>
          <t>Out</t>
        </is>
      </c>
      <c r="D387" s="48" t="inlineStr">
        <is>
          <t>Felipe Rocha</t>
        </is>
      </c>
      <c r="E387" s="48" t="inlineStr">
        <is>
          <t>Brasília</t>
        </is>
      </c>
      <c r="F387" s="48" t="inlineStr">
        <is>
          <t>DF</t>
        </is>
      </c>
      <c r="G387" s="48" t="inlineStr">
        <is>
          <t>Centro-Oeste</t>
        </is>
      </c>
      <c r="H387" s="48" t="inlineStr">
        <is>
          <t>WhatsApp</t>
        </is>
      </c>
      <c r="I387" s="48" t="inlineStr">
        <is>
          <t>Ana</t>
        </is>
      </c>
      <c r="J387" s="48" t="inlineStr">
        <is>
          <t>B08</t>
        </is>
      </c>
      <c r="K387" s="48" t="inlineStr">
        <is>
          <t>Camiseta Logo</t>
        </is>
      </c>
      <c r="L387" s="48" t="inlineStr">
        <is>
          <t>Vestuário</t>
        </is>
      </c>
      <c r="M387" s="48" t="n">
        <v>1</v>
      </c>
      <c r="N387" s="74" t="n">
        <v>49.9</v>
      </c>
      <c r="O387" s="75" t="n">
        <v>0.15</v>
      </c>
      <c r="P387" s="74">
        <f>M387*N387*(1-O387)</f>
        <v/>
      </c>
      <c r="Q387" s="74" t="n">
        <v>19</v>
      </c>
      <c r="R387" s="74">
        <f>P387-Q387</f>
        <v/>
      </c>
      <c r="S387" s="48" t="inlineStr">
        <is>
          <t>Cartão de débito</t>
        </is>
      </c>
    </row>
    <row r="388">
      <c r="A388" s="48" t="n">
        <v>1387</v>
      </c>
      <c r="B388" s="73" t="n">
        <v>46314</v>
      </c>
      <c r="C388" s="48" t="inlineStr">
        <is>
          <t>Out</t>
        </is>
      </c>
      <c r="D388" s="48" t="inlineStr">
        <is>
          <t>Bruno Costa</t>
        </is>
      </c>
      <c r="E388" s="48" t="inlineStr">
        <is>
          <t>São Paulo</t>
        </is>
      </c>
      <c r="F388" s="48" t="inlineStr">
        <is>
          <t>SP</t>
        </is>
      </c>
      <c r="G388" s="48" t="inlineStr">
        <is>
          <t>Sudeste</t>
        </is>
      </c>
      <c r="H388" s="48" t="inlineStr">
        <is>
          <t>Loja física</t>
        </is>
      </c>
      <c r="I388" s="48" t="inlineStr">
        <is>
          <t>Ana</t>
        </is>
      </c>
      <c r="J388" s="48" t="inlineStr">
        <is>
          <t>B08</t>
        </is>
      </c>
      <c r="K388" s="48" t="inlineStr">
        <is>
          <t>Camiseta Logo</t>
        </is>
      </c>
      <c r="L388" s="48" t="inlineStr">
        <is>
          <t>Vestuário</t>
        </is>
      </c>
      <c r="M388" s="48" t="n">
        <v>1</v>
      </c>
      <c r="N388" s="74" t="n">
        <v>49.9</v>
      </c>
      <c r="O388" s="75" t="n">
        <v>0</v>
      </c>
      <c r="P388" s="74">
        <f>M388*N388*(1-O388)</f>
        <v/>
      </c>
      <c r="Q388" s="74" t="n">
        <v>19</v>
      </c>
      <c r="R388" s="74">
        <f>P388-Q388</f>
        <v/>
      </c>
      <c r="S388" s="48" t="inlineStr">
        <is>
          <t>Cartão de crédito</t>
        </is>
      </c>
    </row>
    <row r="389">
      <c r="A389" s="48" t="n">
        <v>1388</v>
      </c>
      <c r="B389" s="73" t="n">
        <v>46315</v>
      </c>
      <c r="C389" s="48" t="inlineStr">
        <is>
          <t>Out</t>
        </is>
      </c>
      <c r="D389" s="48" t="inlineStr">
        <is>
          <t>Renata Rocha</t>
        </is>
      </c>
      <c r="E389" s="48" t="inlineStr">
        <is>
          <t>Belo Horizonte</t>
        </is>
      </c>
      <c r="F389" s="48" t="inlineStr">
        <is>
          <t>MG</t>
        </is>
      </c>
      <c r="G389" s="48" t="inlineStr">
        <is>
          <t>Sudeste</t>
        </is>
      </c>
      <c r="H389" s="48" t="inlineStr">
        <is>
          <t>WhatsApp</t>
        </is>
      </c>
      <c r="I389" s="48" t="inlineStr">
        <is>
          <t>Ana</t>
        </is>
      </c>
      <c r="J389" s="48" t="inlineStr">
        <is>
          <t>B06</t>
        </is>
      </c>
      <c r="K389" s="48" t="inlineStr">
        <is>
          <t>Agenda 2027</t>
        </is>
      </c>
      <c r="L389" s="48" t="inlineStr">
        <is>
          <t>Papelaria</t>
        </is>
      </c>
      <c r="M389" s="48" t="n">
        <v>2</v>
      </c>
      <c r="N389" s="74" t="n">
        <v>59.9</v>
      </c>
      <c r="O389" s="75" t="n">
        <v>0.1</v>
      </c>
      <c r="P389" s="74">
        <f>M389*N389*(1-O389)</f>
        <v/>
      </c>
      <c r="Q389" s="74" t="n">
        <v>44</v>
      </c>
      <c r="R389" s="74">
        <f>P389-Q389</f>
        <v/>
      </c>
      <c r="S389" s="48" t="inlineStr">
        <is>
          <t>Pix</t>
        </is>
      </c>
    </row>
    <row r="390">
      <c r="A390" s="48" t="n">
        <v>1389</v>
      </c>
      <c r="B390" s="73" t="n">
        <v>46315</v>
      </c>
      <c r="C390" s="48" t="inlineStr">
        <is>
          <t>Out</t>
        </is>
      </c>
      <c r="D390" s="48" t="inlineStr">
        <is>
          <t>Pedro Alves</t>
        </is>
      </c>
      <c r="E390" s="48" t="inlineStr">
        <is>
          <t>Recife</t>
        </is>
      </c>
      <c r="F390" s="48" t="inlineStr">
        <is>
          <t>PE</t>
        </is>
      </c>
      <c r="G390" s="48" t="inlineStr">
        <is>
          <t>Nordeste</t>
        </is>
      </c>
      <c r="H390" s="48" t="inlineStr">
        <is>
          <t>Instagram</t>
        </is>
      </c>
      <c r="I390" s="48" t="inlineStr">
        <is>
          <t>Elisa</t>
        </is>
      </c>
      <c r="J390" s="48" t="inlineStr">
        <is>
          <t>B11</t>
        </is>
      </c>
      <c r="K390" s="48" t="inlineStr">
        <is>
          <t>Instalação de Sistema</t>
        </is>
      </c>
      <c r="L390" s="48" t="inlineStr">
        <is>
          <t>Serviços</t>
        </is>
      </c>
      <c r="M390" s="48" t="n">
        <v>1</v>
      </c>
      <c r="N390" s="74" t="n">
        <v>480</v>
      </c>
      <c r="O390" s="75" t="n">
        <v>0</v>
      </c>
      <c r="P390" s="74">
        <f>M390*N390*(1-O390)</f>
        <v/>
      </c>
      <c r="Q390" s="74" t="n">
        <v>150</v>
      </c>
      <c r="R390" s="74">
        <f>P390-Q390</f>
        <v/>
      </c>
      <c r="S390" s="48" t="inlineStr">
        <is>
          <t>Cartão de crédito</t>
        </is>
      </c>
    </row>
    <row r="391">
      <c r="A391" s="48" t="n">
        <v>1390</v>
      </c>
      <c r="B391" s="73" t="n">
        <v>46315</v>
      </c>
      <c r="C391" s="48" t="inlineStr">
        <is>
          <t>Out</t>
        </is>
      </c>
      <c r="D391" s="48" t="inlineStr">
        <is>
          <t>Aline Ribeiro</t>
        </is>
      </c>
      <c r="E391" s="48" t="inlineStr">
        <is>
          <t>Belo Horizonte</t>
        </is>
      </c>
      <c r="F391" s="48" t="inlineStr">
        <is>
          <t>MG</t>
        </is>
      </c>
      <c r="G391" s="48" t="inlineStr">
        <is>
          <t>Sudeste</t>
        </is>
      </c>
      <c r="H391" s="48" t="inlineStr">
        <is>
          <t>Instagram</t>
        </is>
      </c>
      <c r="I391" s="48" t="inlineStr">
        <is>
          <t>Carla</t>
        </is>
      </c>
      <c r="J391" s="48" t="inlineStr">
        <is>
          <t>B07</t>
        </is>
      </c>
      <c r="K391" s="48" t="inlineStr">
        <is>
          <t>Caderno Artesanal</t>
        </is>
      </c>
      <c r="L391" s="48" t="inlineStr">
        <is>
          <t>Papelaria</t>
        </is>
      </c>
      <c r="M391" s="48" t="n">
        <v>5</v>
      </c>
      <c r="N391" s="74" t="n">
        <v>34.9</v>
      </c>
      <c r="O391" s="75" t="n">
        <v>0.05</v>
      </c>
      <c r="P391" s="74">
        <f>M391*N391*(1-O391)</f>
        <v/>
      </c>
      <c r="Q391" s="74" t="n">
        <v>60</v>
      </c>
      <c r="R391" s="74">
        <f>P391-Q391</f>
        <v/>
      </c>
      <c r="S391" s="48" t="inlineStr">
        <is>
          <t>Pix</t>
        </is>
      </c>
    </row>
    <row r="392">
      <c r="A392" s="48" t="n">
        <v>1391</v>
      </c>
      <c r="B392" s="73" t="n">
        <v>46315</v>
      </c>
      <c r="C392" s="48" t="inlineStr">
        <is>
          <t>Out</t>
        </is>
      </c>
      <c r="D392" s="48" t="inlineStr">
        <is>
          <t>Lucas Souza</t>
        </is>
      </c>
      <c r="E392" s="48" t="inlineStr">
        <is>
          <t>Porto Alegre</t>
        </is>
      </c>
      <c r="F392" s="48" t="inlineStr">
        <is>
          <t>RS</t>
        </is>
      </c>
      <c r="G392" s="48" t="inlineStr">
        <is>
          <t>Sul</t>
        </is>
      </c>
      <c r="H392" s="48" t="inlineStr">
        <is>
          <t>Instagram</t>
        </is>
      </c>
      <c r="I392" s="48" t="inlineStr">
        <is>
          <t>Elisa</t>
        </is>
      </c>
      <c r="J392" s="48" t="inlineStr">
        <is>
          <t>B10</t>
        </is>
      </c>
      <c r="K392" s="48" t="inlineStr">
        <is>
          <t>Consultoria 1h</t>
        </is>
      </c>
      <c r="L392" s="48" t="inlineStr">
        <is>
          <t>Serviços</t>
        </is>
      </c>
      <c r="M392" s="48" t="n">
        <v>1</v>
      </c>
      <c r="N392" s="74" t="n">
        <v>250</v>
      </c>
      <c r="O392" s="75" t="n">
        <v>0</v>
      </c>
      <c r="P392" s="74">
        <f>M392*N392*(1-O392)</f>
        <v/>
      </c>
      <c r="Q392" s="74" t="n">
        <v>60</v>
      </c>
      <c r="R392" s="74">
        <f>P392-Q392</f>
        <v/>
      </c>
      <c r="S392" s="48" t="inlineStr">
        <is>
          <t>Cartão de crédito</t>
        </is>
      </c>
    </row>
    <row r="393">
      <c r="A393" s="48" t="n">
        <v>1392</v>
      </c>
      <c r="B393" s="73" t="n">
        <v>46316</v>
      </c>
      <c r="C393" s="48" t="inlineStr">
        <is>
          <t>Out</t>
        </is>
      </c>
      <c r="D393" s="48" t="inlineStr">
        <is>
          <t>Patrícia Martins</t>
        </is>
      </c>
      <c r="E393" s="48" t="inlineStr">
        <is>
          <t>Belo Horizonte</t>
        </is>
      </c>
      <c r="F393" s="48" t="inlineStr">
        <is>
          <t>MG</t>
        </is>
      </c>
      <c r="G393" s="48" t="inlineStr">
        <is>
          <t>Sudeste</t>
        </is>
      </c>
      <c r="H393" s="48" t="inlineStr">
        <is>
          <t>Loja física</t>
        </is>
      </c>
      <c r="I393" s="48" t="inlineStr">
        <is>
          <t>Carla</t>
        </is>
      </c>
      <c r="J393" s="48" t="inlineStr">
        <is>
          <t>B12</t>
        </is>
      </c>
      <c r="K393" s="48" t="inlineStr">
        <is>
          <t>Manutenção Mensal</t>
        </is>
      </c>
      <c r="L393" s="48" t="inlineStr">
        <is>
          <t>Serviços</t>
        </is>
      </c>
      <c r="M393" s="48" t="n">
        <v>1</v>
      </c>
      <c r="N393" s="74" t="n">
        <v>350</v>
      </c>
      <c r="O393" s="75" t="n">
        <v>0</v>
      </c>
      <c r="P393" s="74">
        <f>M393*N393*(1-O393)</f>
        <v/>
      </c>
      <c r="Q393" s="74" t="n">
        <v>95</v>
      </c>
      <c r="R393" s="74">
        <f>P393-Q393</f>
        <v/>
      </c>
      <c r="S393" s="48" t="inlineStr">
        <is>
          <t>Pix</t>
        </is>
      </c>
    </row>
    <row r="394">
      <c r="A394" s="48" t="n">
        <v>1393</v>
      </c>
      <c r="B394" s="73" t="n">
        <v>46317</v>
      </c>
      <c r="C394" s="48" t="inlineStr">
        <is>
          <t>Out</t>
        </is>
      </c>
      <c r="D394" s="48" t="inlineStr">
        <is>
          <t>Bruno Costa</t>
        </is>
      </c>
      <c r="E394" s="48" t="inlineStr">
        <is>
          <t>São Paulo</t>
        </is>
      </c>
      <c r="F394" s="48" t="inlineStr">
        <is>
          <t>SP</t>
        </is>
      </c>
      <c r="G394" s="48" t="inlineStr">
        <is>
          <t>Sudeste</t>
        </is>
      </c>
      <c r="H394" s="48" t="inlineStr">
        <is>
          <t>Instagram</t>
        </is>
      </c>
      <c r="I394" s="48" t="inlineStr">
        <is>
          <t>Diego</t>
        </is>
      </c>
      <c r="J394" s="48" t="inlineStr">
        <is>
          <t>B03</t>
        </is>
      </c>
      <c r="K394" s="48" t="inlineStr">
        <is>
          <t>Caneca Personalizada</t>
        </is>
      </c>
      <c r="L394" s="48" t="inlineStr">
        <is>
          <t>Presentes</t>
        </is>
      </c>
      <c r="M394" s="48" t="n">
        <v>1</v>
      </c>
      <c r="N394" s="74" t="n">
        <v>39.9</v>
      </c>
      <c r="O394" s="75" t="n">
        <v>0.05</v>
      </c>
      <c r="P394" s="74">
        <f>M394*N394*(1-O394)</f>
        <v/>
      </c>
      <c r="Q394" s="74" t="n">
        <v>14.5</v>
      </c>
      <c r="R394" s="74">
        <f>P394-Q394</f>
        <v/>
      </c>
      <c r="S394" s="48" t="inlineStr">
        <is>
          <t>Cartão de crédito</t>
        </is>
      </c>
    </row>
    <row r="395">
      <c r="A395" s="48" t="n">
        <v>1394</v>
      </c>
      <c r="B395" s="73" t="n">
        <v>46317</v>
      </c>
      <c r="C395" s="48" t="inlineStr">
        <is>
          <t>Out</t>
        </is>
      </c>
      <c r="D395" s="48" t="inlineStr">
        <is>
          <t>Maria Souza</t>
        </is>
      </c>
      <c r="E395" s="48" t="inlineStr">
        <is>
          <t>São Paulo</t>
        </is>
      </c>
      <c r="F395" s="48" t="inlineStr">
        <is>
          <t>SP</t>
        </is>
      </c>
      <c r="G395" s="48" t="inlineStr">
        <is>
          <t>Sudeste</t>
        </is>
      </c>
      <c r="H395" s="48" t="inlineStr">
        <is>
          <t>Loja física</t>
        </is>
      </c>
      <c r="I395" s="48" t="inlineStr">
        <is>
          <t>Carla</t>
        </is>
      </c>
      <c r="J395" s="48" t="inlineStr">
        <is>
          <t>B03</t>
        </is>
      </c>
      <c r="K395" s="48" t="inlineStr">
        <is>
          <t>Caneca Personalizada</t>
        </is>
      </c>
      <c r="L395" s="48" t="inlineStr">
        <is>
          <t>Presentes</t>
        </is>
      </c>
      <c r="M395" s="48" t="n">
        <v>2</v>
      </c>
      <c r="N395" s="74" t="n">
        <v>39.9</v>
      </c>
      <c r="O395" s="75" t="n">
        <v>0</v>
      </c>
      <c r="P395" s="74">
        <f>M395*N395*(1-O395)</f>
        <v/>
      </c>
      <c r="Q395" s="74" t="n">
        <v>29</v>
      </c>
      <c r="R395" s="74">
        <f>P395-Q395</f>
        <v/>
      </c>
      <c r="S395" s="48" t="inlineStr">
        <is>
          <t>Cartão de débito</t>
        </is>
      </c>
    </row>
    <row r="396">
      <c r="A396" s="48" t="n">
        <v>1395</v>
      </c>
      <c r="B396" s="73" t="n">
        <v>46317</v>
      </c>
      <c r="C396" s="48" t="inlineStr">
        <is>
          <t>Out</t>
        </is>
      </c>
      <c r="D396" s="48" t="inlineStr">
        <is>
          <t>Lucas Souza</t>
        </is>
      </c>
      <c r="E396" s="48" t="inlineStr">
        <is>
          <t>Porto Alegre</t>
        </is>
      </c>
      <c r="F396" s="48" t="inlineStr">
        <is>
          <t>RS</t>
        </is>
      </c>
      <c r="G396" s="48" t="inlineStr">
        <is>
          <t>Sul</t>
        </is>
      </c>
      <c r="H396" s="48" t="inlineStr">
        <is>
          <t>Site</t>
        </is>
      </c>
      <c r="I396" s="48" t="inlineStr">
        <is>
          <t>Ana</t>
        </is>
      </c>
      <c r="J396" s="48" t="inlineStr">
        <is>
          <t>B05</t>
        </is>
      </c>
      <c r="K396" s="48" t="inlineStr">
        <is>
          <t>Garrafa Térmica</t>
        </is>
      </c>
      <c r="L396" s="48" t="inlineStr">
        <is>
          <t>Presentes</t>
        </is>
      </c>
      <c r="M396" s="48" t="n">
        <v>2</v>
      </c>
      <c r="N396" s="74" t="n">
        <v>79.90000000000001</v>
      </c>
      <c r="O396" s="75" t="n">
        <v>0</v>
      </c>
      <c r="P396" s="74">
        <f>M396*N396*(1-O396)</f>
        <v/>
      </c>
      <c r="Q396" s="74" t="n">
        <v>66</v>
      </c>
      <c r="R396" s="74">
        <f>P396-Q396</f>
        <v/>
      </c>
      <c r="S396" s="48" t="inlineStr">
        <is>
          <t>Cartão de crédito</t>
        </is>
      </c>
    </row>
    <row r="397">
      <c r="A397" s="48" t="n">
        <v>1396</v>
      </c>
      <c r="B397" s="73" t="n">
        <v>46317</v>
      </c>
      <c r="C397" s="48" t="inlineStr">
        <is>
          <t>Out</t>
        </is>
      </c>
      <c r="D397" s="48" t="inlineStr">
        <is>
          <t>Bruno Martins</t>
        </is>
      </c>
      <c r="E397" s="48" t="inlineStr">
        <is>
          <t>Rio de Janeiro</t>
        </is>
      </c>
      <c r="F397" s="48" t="inlineStr">
        <is>
          <t>RJ</t>
        </is>
      </c>
      <c r="G397" s="48" t="inlineStr">
        <is>
          <t>Sudeste</t>
        </is>
      </c>
      <c r="H397" s="48" t="inlineStr">
        <is>
          <t>WhatsApp</t>
        </is>
      </c>
      <c r="I397" s="48" t="inlineStr">
        <is>
          <t>Ana</t>
        </is>
      </c>
      <c r="J397" s="48" t="inlineStr">
        <is>
          <t>B07</t>
        </is>
      </c>
      <c r="K397" s="48" t="inlineStr">
        <is>
          <t>Caderno Artesanal</t>
        </is>
      </c>
      <c r="L397" s="48" t="inlineStr">
        <is>
          <t>Papelaria</t>
        </is>
      </c>
      <c r="M397" s="48" t="n">
        <v>4</v>
      </c>
      <c r="N397" s="74" t="n">
        <v>34.9</v>
      </c>
      <c r="O397" s="75" t="n">
        <v>0</v>
      </c>
      <c r="P397" s="74">
        <f>M397*N397*(1-O397)</f>
        <v/>
      </c>
      <c r="Q397" s="74" t="n">
        <v>48</v>
      </c>
      <c r="R397" s="74">
        <f>P397-Q397</f>
        <v/>
      </c>
      <c r="S397" s="48" t="inlineStr">
        <is>
          <t>Cartão de crédito</t>
        </is>
      </c>
    </row>
    <row r="398">
      <c r="A398" s="48" t="n">
        <v>1397</v>
      </c>
      <c r="B398" s="73" t="n">
        <v>46318</v>
      </c>
      <c r="C398" s="48" t="inlineStr">
        <is>
          <t>Out</t>
        </is>
      </c>
      <c r="D398" s="48" t="inlineStr">
        <is>
          <t>Bruno Pereira</t>
        </is>
      </c>
      <c r="E398" s="48" t="inlineStr">
        <is>
          <t>Curitiba</t>
        </is>
      </c>
      <c r="F398" s="48" t="inlineStr">
        <is>
          <t>PR</t>
        </is>
      </c>
      <c r="G398" s="48" t="inlineStr">
        <is>
          <t>Sul</t>
        </is>
      </c>
      <c r="H398" s="48" t="inlineStr">
        <is>
          <t>Instagram</t>
        </is>
      </c>
      <c r="I398" s="48" t="inlineStr">
        <is>
          <t>Diego</t>
        </is>
      </c>
      <c r="J398" s="48" t="inlineStr">
        <is>
          <t>B01</t>
        </is>
      </c>
      <c r="K398" s="48" t="inlineStr">
        <is>
          <t>Café em Grãos 500g</t>
        </is>
      </c>
      <c r="L398" s="48" t="inlineStr">
        <is>
          <t>Café e Bebidas</t>
        </is>
      </c>
      <c r="M398" s="48" t="n">
        <v>2</v>
      </c>
      <c r="N398" s="74" t="n">
        <v>49.9</v>
      </c>
      <c r="O398" s="75" t="n">
        <v>0.05</v>
      </c>
      <c r="P398" s="74">
        <f>M398*N398*(1-O398)</f>
        <v/>
      </c>
      <c r="Q398" s="74" t="n">
        <v>44</v>
      </c>
      <c r="R398" s="74">
        <f>P398-Q398</f>
        <v/>
      </c>
      <c r="S398" s="48" t="inlineStr">
        <is>
          <t>Cartão de débito</t>
        </is>
      </c>
    </row>
    <row r="399">
      <c r="A399" s="48" t="n">
        <v>1398</v>
      </c>
      <c r="B399" s="73" t="n">
        <v>46319</v>
      </c>
      <c r="C399" s="48" t="inlineStr">
        <is>
          <t>Out</t>
        </is>
      </c>
      <c r="D399" s="48" t="inlineStr">
        <is>
          <t>Renata Alves</t>
        </is>
      </c>
      <c r="E399" s="48" t="inlineStr">
        <is>
          <t>Fortaleza</t>
        </is>
      </c>
      <c r="F399" s="48" t="inlineStr">
        <is>
          <t>CE</t>
        </is>
      </c>
      <c r="G399" s="48" t="inlineStr">
        <is>
          <t>Nordeste</t>
        </is>
      </c>
      <c r="H399" s="48" t="inlineStr">
        <is>
          <t>Instagram</t>
        </is>
      </c>
      <c r="I399" s="48" t="inlineStr">
        <is>
          <t>Diego</t>
        </is>
      </c>
      <c r="J399" s="48" t="inlineStr">
        <is>
          <t>B03</t>
        </is>
      </c>
      <c r="K399" s="48" t="inlineStr">
        <is>
          <t>Caneca Personalizada</t>
        </is>
      </c>
      <c r="L399" s="48" t="inlineStr">
        <is>
          <t>Presentes</t>
        </is>
      </c>
      <c r="M399" s="48" t="n">
        <v>3</v>
      </c>
      <c r="N399" s="74" t="n">
        <v>39.9</v>
      </c>
      <c r="O399" s="75" t="n">
        <v>0.05</v>
      </c>
      <c r="P399" s="74">
        <f>M399*N399*(1-O399)</f>
        <v/>
      </c>
      <c r="Q399" s="74" t="n">
        <v>43.5</v>
      </c>
      <c r="R399" s="74">
        <f>P399-Q399</f>
        <v/>
      </c>
      <c r="S399" s="48" t="inlineStr">
        <is>
          <t>Pix</t>
        </is>
      </c>
    </row>
    <row r="400">
      <c r="A400" s="48" t="n">
        <v>1399</v>
      </c>
      <c r="B400" s="73" t="n">
        <v>46319</v>
      </c>
      <c r="C400" s="48" t="inlineStr">
        <is>
          <t>Out</t>
        </is>
      </c>
      <c r="D400" s="48" t="inlineStr">
        <is>
          <t>Felipe Rocha</t>
        </is>
      </c>
      <c r="E400" s="48" t="inlineStr">
        <is>
          <t>Brasília</t>
        </is>
      </c>
      <c r="F400" s="48" t="inlineStr">
        <is>
          <t>DF</t>
        </is>
      </c>
      <c r="G400" s="48" t="inlineStr">
        <is>
          <t>Centro-Oeste</t>
        </is>
      </c>
      <c r="H400" s="48" t="inlineStr">
        <is>
          <t>WhatsApp</t>
        </is>
      </c>
      <c r="I400" s="48" t="inlineStr">
        <is>
          <t>Carla</t>
        </is>
      </c>
      <c r="J400" s="48" t="inlineStr">
        <is>
          <t>B02</t>
        </is>
      </c>
      <c r="K400" s="48" t="inlineStr">
        <is>
          <t>Kit Degustação</t>
        </is>
      </c>
      <c r="L400" s="48" t="inlineStr">
        <is>
          <t>Café e Bebidas</t>
        </is>
      </c>
      <c r="M400" s="48" t="n">
        <v>2</v>
      </c>
      <c r="N400" s="74" t="n">
        <v>89.90000000000001</v>
      </c>
      <c r="O400" s="75" t="n">
        <v>0</v>
      </c>
      <c r="P400" s="74">
        <f>M400*N400*(1-O400)</f>
        <v/>
      </c>
      <c r="Q400" s="74" t="n">
        <v>82</v>
      </c>
      <c r="R400" s="74">
        <f>P400-Q400</f>
        <v/>
      </c>
      <c r="S400" s="48" t="inlineStr">
        <is>
          <t>Cartão de crédito</t>
        </is>
      </c>
    </row>
    <row r="401">
      <c r="A401" s="48" t="n">
        <v>1400</v>
      </c>
      <c r="B401" s="73" t="n">
        <v>46319</v>
      </c>
      <c r="C401" s="48" t="inlineStr">
        <is>
          <t>Out</t>
        </is>
      </c>
      <c r="D401" s="48" t="inlineStr">
        <is>
          <t>Juliana Silva</t>
        </is>
      </c>
      <c r="E401" s="48" t="inlineStr">
        <is>
          <t>São Paulo</t>
        </is>
      </c>
      <c r="F401" s="48" t="inlineStr">
        <is>
          <t>SP</t>
        </is>
      </c>
      <c r="G401" s="48" t="inlineStr">
        <is>
          <t>Sudeste</t>
        </is>
      </c>
      <c r="H401" s="48" t="inlineStr">
        <is>
          <t>Site</t>
        </is>
      </c>
      <c r="I401" s="48" t="inlineStr">
        <is>
          <t>Diego</t>
        </is>
      </c>
      <c r="J401" s="48" t="inlineStr">
        <is>
          <t>B12</t>
        </is>
      </c>
      <c r="K401" s="48" t="inlineStr">
        <is>
          <t>Manutenção Mensal</t>
        </is>
      </c>
      <c r="L401" s="48" t="inlineStr">
        <is>
          <t>Serviços</t>
        </is>
      </c>
      <c r="M401" s="48" t="n">
        <v>1</v>
      </c>
      <c r="N401" s="74" t="n">
        <v>350</v>
      </c>
      <c r="O401" s="75" t="n">
        <v>0.05</v>
      </c>
      <c r="P401" s="74">
        <f>M401*N401*(1-O401)</f>
        <v/>
      </c>
      <c r="Q401" s="74" t="n">
        <v>95</v>
      </c>
      <c r="R401" s="74">
        <f>P401-Q401</f>
        <v/>
      </c>
      <c r="S401" s="48" t="inlineStr">
        <is>
          <t>Pix</t>
        </is>
      </c>
    </row>
  </sheetData>
  <conditionalFormatting sqref="O2:O401">
    <cfRule type="cellIs" priority="1" operator="greaterThanOrEqual" dxfId="2">
      <formula>0.15</formula>
    </cfRule>
  </conditionalFormatting>
  <conditionalFormatting sqref="P2:P401">
    <cfRule type="dataBar" priority="2">
      <dataBar>
        <cfvo type="min"/>
        <cfvo type="max"/>
        <color rgb="0093C5FD"/>
      </dataBar>
    </cfRule>
  </conditionalFormatting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15.xml><?xml version="1.0" encoding="utf-8"?>
<worksheet xmlns="http://schemas.openxmlformats.org/spreadsheetml/2006/main">
  <sheetPr>
    <tabColor rgb="00475569"/>
    <outlinePr summaryBelow="1" summaryRight="1"/>
    <pageSetUpPr/>
  </sheetPr>
  <dimension ref="A1:K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24" customWidth="1" min="3" max="3"/>
    <col width="12" customWidth="1" min="4" max="4"/>
    <col width="11" customWidth="1" min="5" max="5"/>
    <col width="7" customWidth="1" min="6" max="6"/>
    <col width="13" customWidth="1" min="7" max="7"/>
    <col width="13" customWidth="1" min="8" max="8"/>
    <col width="13" customWidth="1" min="9" max="9"/>
    <col width="11" customWidth="1" min="10" max="10"/>
    <col width="16" customWidth="1" min="11" max="11"/>
  </cols>
  <sheetData>
    <row r="1" ht="22" customHeight="1">
      <c r="A1" s="77" t="inlineStr">
        <is>
          <t>Data</t>
        </is>
      </c>
      <c r="B1" s="77" t="inlineStr">
        <is>
          <t>Cliente</t>
        </is>
      </c>
      <c r="C1" s="77" t="inlineStr">
        <is>
          <t>Produto</t>
        </is>
      </c>
      <c r="D1" s="77" t="inlineStr">
        <is>
          <t>Categoria</t>
        </is>
      </c>
      <c r="E1" s="77" t="inlineStr">
        <is>
          <t>Vendedor</t>
        </is>
      </c>
      <c r="F1" s="77" t="inlineStr">
        <is>
          <t>Qtd</t>
        </is>
      </c>
      <c r="G1" s="77" t="inlineStr">
        <is>
          <t>Preço unit.</t>
        </is>
      </c>
      <c r="H1" s="77" t="inlineStr">
        <is>
          <t>Total</t>
        </is>
      </c>
      <c r="I1" s="77" t="inlineStr">
        <is>
          <t>Vencimento</t>
        </is>
      </c>
      <c r="J1" s="77" t="inlineStr">
        <is>
          <t>Status</t>
        </is>
      </c>
      <c r="K1" s="77" t="inlineStr">
        <is>
          <t>Cidade</t>
        </is>
      </c>
    </row>
    <row r="2">
      <c r="A2" s="78" t="n">
        <v>46296</v>
      </c>
      <c r="B2" s="79" t="inlineStr">
        <is>
          <t>Maria Silva</t>
        </is>
      </c>
      <c r="C2" s="79" t="inlineStr">
        <is>
          <t>Kit Café Especial</t>
        </is>
      </c>
      <c r="D2" s="79" t="inlineStr">
        <is>
          <t>Produtos</t>
        </is>
      </c>
      <c r="E2" s="79" t="inlineStr">
        <is>
          <t>Ana</t>
        </is>
      </c>
      <c r="F2" s="79" t="n">
        <v>3</v>
      </c>
      <c r="G2" s="80" t="n">
        <v>89.90000000000001</v>
      </c>
      <c r="H2" s="80">
        <f>F2*G2</f>
        <v/>
      </c>
      <c r="I2" s="78" t="n">
        <v>46304</v>
      </c>
      <c r="J2" s="79" t="inlineStr">
        <is>
          <t>Pago</t>
        </is>
      </c>
      <c r="K2" s="79" t="inlineStr">
        <is>
          <t>São Paulo</t>
        </is>
      </c>
    </row>
    <row r="3">
      <c r="A3" s="78" t="n">
        <v>46297</v>
      </c>
      <c r="B3" s="79" t="inlineStr">
        <is>
          <t>João Pereira</t>
        </is>
      </c>
      <c r="C3" s="79" t="inlineStr">
        <is>
          <t>Consultoria 1h</t>
        </is>
      </c>
      <c r="D3" s="79" t="inlineStr">
        <is>
          <t>Serviços</t>
        </is>
      </c>
      <c r="E3" s="79" t="inlineStr">
        <is>
          <t>Bruno</t>
        </is>
      </c>
      <c r="F3" s="79" t="n">
        <v>2</v>
      </c>
      <c r="G3" s="80" t="n">
        <v>250</v>
      </c>
      <c r="H3" s="80">
        <f>F3*G3</f>
        <v/>
      </c>
      <c r="I3" s="78" t="n">
        <v>46312</v>
      </c>
      <c r="J3" s="79" t="inlineStr">
        <is>
          <t>Pago</t>
        </is>
      </c>
      <c r="K3" s="79" t="inlineStr">
        <is>
          <t>Campinas</t>
        </is>
      </c>
    </row>
    <row r="4">
      <c r="A4" s="78" t="n">
        <v>46298</v>
      </c>
      <c r="B4" s="79" t="inlineStr">
        <is>
          <t>Ana Costa</t>
        </is>
      </c>
      <c r="C4" s="79" t="inlineStr">
        <is>
          <t>Cesta de Presente</t>
        </is>
      </c>
      <c r="D4" s="79" t="inlineStr">
        <is>
          <t>Produtos</t>
        </is>
      </c>
      <c r="E4" s="79" t="inlineStr">
        <is>
          <t>Ana</t>
        </is>
      </c>
      <c r="F4" s="79" t="n">
        <v>4</v>
      </c>
      <c r="G4" s="80" t="n">
        <v>159</v>
      </c>
      <c r="H4" s="80">
        <f>F4*G4</f>
        <v/>
      </c>
      <c r="I4" s="78" t="n">
        <v>46308</v>
      </c>
      <c r="J4" s="79" t="inlineStr">
        <is>
          <t>Pendente</t>
        </is>
      </c>
      <c r="K4" s="79" t="inlineStr">
        <is>
          <t>Rio de Janeiro</t>
        </is>
      </c>
    </row>
    <row r="5">
      <c r="A5" s="78" t="n">
        <v>46301</v>
      </c>
      <c r="B5" s="79" t="inlineStr">
        <is>
          <t>Carlos Souza</t>
        </is>
      </c>
      <c r="C5" s="79" t="inlineStr">
        <is>
          <t>Treinamento em Equipe</t>
        </is>
      </c>
      <c r="D5" s="79" t="inlineStr">
        <is>
          <t>Serviços</t>
        </is>
      </c>
      <c r="E5" s="79" t="inlineStr">
        <is>
          <t>Carla</t>
        </is>
      </c>
      <c r="F5" s="79" t="n">
        <v>1</v>
      </c>
      <c r="G5" s="80" t="n">
        <v>1200</v>
      </c>
      <c r="H5" s="80">
        <f>F5*G5</f>
        <v/>
      </c>
      <c r="I5" s="78" t="n">
        <v>46331</v>
      </c>
      <c r="J5" s="79" t="inlineStr">
        <is>
          <t>Pendente</t>
        </is>
      </c>
      <c r="K5" s="79" t="inlineStr">
        <is>
          <t>Belo Horizonte</t>
        </is>
      </c>
    </row>
    <row r="6">
      <c r="A6" s="78" t="n">
        <v>46302</v>
      </c>
      <c r="B6" s="79" t="inlineStr">
        <is>
          <t>Beatriz Lima</t>
        </is>
      </c>
      <c r="C6" s="79" t="inlineStr">
        <is>
          <t>Caneca Personalizada</t>
        </is>
      </c>
      <c r="D6" s="79" t="inlineStr">
        <is>
          <t>Produtos</t>
        </is>
      </c>
      <c r="E6" s="79" t="inlineStr">
        <is>
          <t>Bruno</t>
        </is>
      </c>
      <c r="F6" s="79" t="n">
        <v>10</v>
      </c>
      <c r="G6" s="80" t="n">
        <v>39.9</v>
      </c>
      <c r="H6" s="80">
        <f>F6*G6</f>
        <v/>
      </c>
      <c r="I6" s="78" t="n">
        <v>46309</v>
      </c>
      <c r="J6" s="79" t="inlineStr">
        <is>
          <t>Pago</t>
        </is>
      </c>
      <c r="K6" s="79" t="inlineStr">
        <is>
          <t>São Paulo</t>
        </is>
      </c>
    </row>
    <row r="7">
      <c r="A7" s="78" t="n">
        <v>46303</v>
      </c>
      <c r="B7" s="79" t="inlineStr">
        <is>
          <t>Rafael Alves</t>
        </is>
      </c>
      <c r="C7" s="79" t="inlineStr">
        <is>
          <t>Instalação de Sistema</t>
        </is>
      </c>
      <c r="D7" s="79" t="inlineStr">
        <is>
          <t>Serviços</t>
        </is>
      </c>
      <c r="E7" s="79" t="inlineStr">
        <is>
          <t>Ana</t>
        </is>
      </c>
      <c r="F7" s="79" t="n">
        <v>1</v>
      </c>
      <c r="G7" s="80" t="n">
        <v>480</v>
      </c>
      <c r="H7" s="80">
        <f>F7*G7</f>
        <v/>
      </c>
      <c r="I7" s="78" t="n">
        <v>46318</v>
      </c>
      <c r="J7" s="79" t="inlineStr">
        <is>
          <t>Pago</t>
        </is>
      </c>
      <c r="K7" s="79" t="inlineStr">
        <is>
          <t>Curitiba</t>
        </is>
      </c>
    </row>
    <row r="8">
      <c r="A8" s="78" t="n">
        <v>46304</v>
      </c>
      <c r="B8" s="79" t="inlineStr">
        <is>
          <t>Fernanda Rocha</t>
        </is>
      </c>
      <c r="C8" s="79" t="inlineStr">
        <is>
          <t>Agenda 2027</t>
        </is>
      </c>
      <c r="D8" s="79" t="inlineStr">
        <is>
          <t>Produtos</t>
        </is>
      </c>
      <c r="E8" s="79" t="inlineStr">
        <is>
          <t>Carla</t>
        </is>
      </c>
      <c r="F8" s="79" t="n">
        <v>6</v>
      </c>
      <c r="G8" s="80" t="n">
        <v>59.9</v>
      </c>
      <c r="H8" s="80">
        <f>F8*G8</f>
        <v/>
      </c>
      <c r="I8" s="78" t="n">
        <v>46314</v>
      </c>
      <c r="J8" s="79" t="inlineStr">
        <is>
          <t>Pendente</t>
        </is>
      </c>
      <c r="K8" s="79" t="inlineStr">
        <is>
          <t>Campinas</t>
        </is>
      </c>
    </row>
    <row r="9">
      <c r="A9" s="78" t="n">
        <v>46308</v>
      </c>
      <c r="B9" s="79" t="inlineStr">
        <is>
          <t>Lucas Martins</t>
        </is>
      </c>
      <c r="C9" s="79" t="inlineStr">
        <is>
          <t>Manutenção Mensal</t>
        </is>
      </c>
      <c r="D9" s="79" t="inlineStr">
        <is>
          <t>Serviços</t>
        </is>
      </c>
      <c r="E9" s="79" t="inlineStr">
        <is>
          <t>Bruno</t>
        </is>
      </c>
      <c r="F9" s="79" t="n">
        <v>2</v>
      </c>
      <c r="G9" s="80" t="n">
        <v>350</v>
      </c>
      <c r="H9" s="80">
        <f>F9*G9</f>
        <v/>
      </c>
      <c r="I9" s="78" t="n">
        <v>46338</v>
      </c>
      <c r="J9" s="79" t="inlineStr">
        <is>
          <t>Pendente</t>
        </is>
      </c>
      <c r="K9" s="79" t="inlineStr">
        <is>
          <t>Salvador</t>
        </is>
      </c>
    </row>
    <row r="10">
      <c r="A10" s="78" t="n">
        <v>46309</v>
      </c>
      <c r="B10" s="79" t="inlineStr">
        <is>
          <t>Juliana Dias</t>
        </is>
      </c>
      <c r="C10" s="79" t="inlineStr">
        <is>
          <t>Garrafa Térmica</t>
        </is>
      </c>
      <c r="D10" s="79" t="inlineStr">
        <is>
          <t>Produtos</t>
        </is>
      </c>
      <c r="E10" s="79" t="inlineStr">
        <is>
          <t>Ana</t>
        </is>
      </c>
      <c r="F10" s="79" t="n">
        <v>5</v>
      </c>
      <c r="G10" s="80" t="n">
        <v>79.90000000000001</v>
      </c>
      <c r="H10" s="80">
        <f>F10*G10</f>
        <v/>
      </c>
      <c r="I10" s="78" t="n">
        <v>46316</v>
      </c>
      <c r="J10" s="79" t="inlineStr">
        <is>
          <t>Pago</t>
        </is>
      </c>
      <c r="K10" s="79" t="inlineStr">
        <is>
          <t>São Paulo</t>
        </is>
      </c>
    </row>
    <row r="11">
      <c r="A11" s="78" t="n">
        <v>46310</v>
      </c>
      <c r="B11" s="79" t="inlineStr">
        <is>
          <t>Pedro Henrique</t>
        </is>
      </c>
      <c r="C11" s="79" t="inlineStr">
        <is>
          <t>Camiseta Logo</t>
        </is>
      </c>
      <c r="D11" s="79" t="inlineStr">
        <is>
          <t>Produtos</t>
        </is>
      </c>
      <c r="E11" s="79" t="inlineStr">
        <is>
          <t>Carla</t>
        </is>
      </c>
      <c r="F11" s="79" t="n">
        <v>8</v>
      </c>
      <c r="G11" s="80" t="n">
        <v>49.9</v>
      </c>
      <c r="H11" s="80">
        <f>F11*G11</f>
        <v/>
      </c>
      <c r="I11" s="78" t="n">
        <v>46320</v>
      </c>
      <c r="J11" s="79" t="inlineStr">
        <is>
          <t>Pago</t>
        </is>
      </c>
      <c r="K11" s="79" t="inlineStr">
        <is>
          <t>Recife</t>
        </is>
      </c>
    </row>
    <row r="12">
      <c r="A12" s="78" t="n">
        <v>46311</v>
      </c>
      <c r="B12" s="79" t="inlineStr">
        <is>
          <t>Maria Silva</t>
        </is>
      </c>
      <c r="C12" s="79" t="inlineStr">
        <is>
          <t>Treinamento em Equipe</t>
        </is>
      </c>
      <c r="D12" s="79" t="inlineStr">
        <is>
          <t>Serviços</t>
        </is>
      </c>
      <c r="E12" s="79" t="inlineStr">
        <is>
          <t>Ana</t>
        </is>
      </c>
      <c r="F12" s="79" t="n">
        <v>1</v>
      </c>
      <c r="G12" s="80" t="n">
        <v>1200</v>
      </c>
      <c r="H12" s="80">
        <f>F12*G12</f>
        <v/>
      </c>
      <c r="I12" s="78" t="n">
        <v>46341</v>
      </c>
      <c r="J12" s="79" t="inlineStr">
        <is>
          <t>Pendente</t>
        </is>
      </c>
      <c r="K12" s="79" t="inlineStr">
        <is>
          <t>São Paulo</t>
        </is>
      </c>
    </row>
    <row r="13">
      <c r="A13" s="78" t="n">
        <v>46314</v>
      </c>
      <c r="B13" s="79" t="inlineStr">
        <is>
          <t>João Pereira</t>
        </is>
      </c>
      <c r="C13" s="79" t="inlineStr">
        <is>
          <t>Kit Café Especial</t>
        </is>
      </c>
      <c r="D13" s="79" t="inlineStr">
        <is>
          <t>Produtos</t>
        </is>
      </c>
      <c r="E13" s="79" t="inlineStr">
        <is>
          <t>Bruno</t>
        </is>
      </c>
      <c r="F13" s="79" t="n">
        <v>4</v>
      </c>
      <c r="G13" s="80" t="n">
        <v>89.90000000000001</v>
      </c>
      <c r="H13" s="80">
        <f>F13*G13</f>
        <v/>
      </c>
      <c r="I13" s="78" t="n">
        <v>46324</v>
      </c>
      <c r="J13" s="79" t="inlineStr">
        <is>
          <t>Pendente</t>
        </is>
      </c>
      <c r="K13" s="79" t="inlineStr">
        <is>
          <t>Campinas</t>
        </is>
      </c>
    </row>
    <row r="14">
      <c r="A14" s="78" t="n">
        <v>46315</v>
      </c>
      <c r="B14" s="79" t="inlineStr">
        <is>
          <t>Ana Costa</t>
        </is>
      </c>
      <c r="C14" s="79" t="inlineStr">
        <is>
          <t>Manutenção Mensal</t>
        </is>
      </c>
      <c r="D14" s="79" t="inlineStr">
        <is>
          <t>Serviços</t>
        </is>
      </c>
      <c r="E14" s="79" t="inlineStr">
        <is>
          <t>Carla</t>
        </is>
      </c>
      <c r="F14" s="79" t="n">
        <v>1</v>
      </c>
      <c r="G14" s="80" t="n">
        <v>350</v>
      </c>
      <c r="H14" s="80">
        <f>F14*G14</f>
        <v/>
      </c>
      <c r="I14" s="78" t="n">
        <v>46345</v>
      </c>
      <c r="J14" s="79" t="inlineStr">
        <is>
          <t>Pago</t>
        </is>
      </c>
      <c r="K14" s="79" t="inlineStr">
        <is>
          <t>Rio de Janeiro</t>
        </is>
      </c>
    </row>
    <row r="15">
      <c r="A15" s="78" t="n">
        <v>46316</v>
      </c>
      <c r="B15" s="79" t="inlineStr">
        <is>
          <t>Carlos Souza</t>
        </is>
      </c>
      <c r="C15" s="79" t="inlineStr">
        <is>
          <t>Cesta de Presente</t>
        </is>
      </c>
      <c r="D15" s="79" t="inlineStr">
        <is>
          <t>Produtos</t>
        </is>
      </c>
      <c r="E15" s="79" t="inlineStr">
        <is>
          <t>Ana</t>
        </is>
      </c>
      <c r="F15" s="79" t="n">
        <v>2</v>
      </c>
      <c r="G15" s="80" t="n">
        <v>159</v>
      </c>
      <c r="H15" s="80">
        <f>F15*G15</f>
        <v/>
      </c>
      <c r="I15" s="78" t="n">
        <v>46331</v>
      </c>
      <c r="J15" s="79" t="inlineStr">
        <is>
          <t>Pendente</t>
        </is>
      </c>
      <c r="K15" s="79" t="inlineStr">
        <is>
          <t>Belo Horizonte</t>
        </is>
      </c>
    </row>
    <row r="16">
      <c r="A16" s="78" t="n">
        <v>46317</v>
      </c>
      <c r="B16" s="79" t="inlineStr">
        <is>
          <t>Beatriz Lima</t>
        </is>
      </c>
      <c r="C16" s="79" t="inlineStr">
        <is>
          <t>Consultoria 1h</t>
        </is>
      </c>
      <c r="D16" s="79" t="inlineStr">
        <is>
          <t>Serviços</t>
        </is>
      </c>
      <c r="E16" s="79" t="inlineStr">
        <is>
          <t>Bruno</t>
        </is>
      </c>
      <c r="F16" s="79" t="n">
        <v>3</v>
      </c>
      <c r="G16" s="80" t="n">
        <v>250</v>
      </c>
      <c r="H16" s="80">
        <f>F16*G16</f>
        <v/>
      </c>
      <c r="I16" s="78" t="n">
        <v>46332</v>
      </c>
      <c r="J16" s="79" t="inlineStr">
        <is>
          <t>Pago</t>
        </is>
      </c>
      <c r="K16" s="79" t="inlineStr">
        <is>
          <t>São Paulo</t>
        </is>
      </c>
    </row>
    <row r="17">
      <c r="A17" s="78" t="n">
        <v>46318</v>
      </c>
      <c r="B17" s="79" t="inlineStr">
        <is>
          <t>Rafael Alves</t>
        </is>
      </c>
      <c r="C17" s="79" t="inlineStr">
        <is>
          <t>Garrafa Térmica</t>
        </is>
      </c>
      <c r="D17" s="79" t="inlineStr">
        <is>
          <t>Produtos</t>
        </is>
      </c>
      <c r="E17" s="79" t="inlineStr">
        <is>
          <t>Carla</t>
        </is>
      </c>
      <c r="F17" s="79" t="n">
        <v>2</v>
      </c>
      <c r="G17" s="80" t="n">
        <v>79.90000000000001</v>
      </c>
      <c r="H17" s="80">
        <f>F17*G17</f>
        <v/>
      </c>
      <c r="I17" s="78" t="n">
        <v>46328</v>
      </c>
      <c r="J17" s="79" t="inlineStr">
        <is>
          <t>Pendente</t>
        </is>
      </c>
      <c r="K17" s="79" t="inlineStr">
        <is>
          <t>Curitiba</t>
        </is>
      </c>
    </row>
    <row r="18">
      <c r="A18" s="78" t="n">
        <v>46321</v>
      </c>
      <c r="B18" s="79" t="inlineStr">
        <is>
          <t>Fernanda Rocha</t>
        </is>
      </c>
      <c r="C18" s="79" t="inlineStr">
        <is>
          <t>Instalação de Sistema</t>
        </is>
      </c>
      <c r="D18" s="79" t="inlineStr">
        <is>
          <t>Serviços</t>
        </is>
      </c>
      <c r="E18" s="79" t="inlineStr">
        <is>
          <t>Ana</t>
        </is>
      </c>
      <c r="F18" s="79" t="n">
        <v>1</v>
      </c>
      <c r="G18" s="80" t="n">
        <v>480</v>
      </c>
      <c r="H18" s="80">
        <f>F18*G18</f>
        <v/>
      </c>
      <c r="I18" s="78" t="n">
        <v>46341</v>
      </c>
      <c r="J18" s="79" t="inlineStr">
        <is>
          <t>Pendente</t>
        </is>
      </c>
      <c r="K18" s="79" t="inlineStr">
        <is>
          <t>Campinas</t>
        </is>
      </c>
    </row>
    <row r="19">
      <c r="A19" s="78" t="n">
        <v>46322</v>
      </c>
      <c r="B19" s="79" t="inlineStr">
        <is>
          <t>Lucas Martins</t>
        </is>
      </c>
      <c r="C19" s="79" t="inlineStr">
        <is>
          <t>Caneca Personalizada</t>
        </is>
      </c>
      <c r="D19" s="79" t="inlineStr">
        <is>
          <t>Produtos</t>
        </is>
      </c>
      <c r="E19" s="79" t="inlineStr">
        <is>
          <t>Bruno</t>
        </is>
      </c>
      <c r="F19" s="79" t="n">
        <v>12</v>
      </c>
      <c r="G19" s="80" t="n">
        <v>39.9</v>
      </c>
      <c r="H19" s="80">
        <f>F19*G19</f>
        <v/>
      </c>
      <c r="I19" s="78" t="n">
        <v>46337</v>
      </c>
      <c r="J19" s="79" t="inlineStr">
        <is>
          <t>Pendente</t>
        </is>
      </c>
      <c r="K19" s="79" t="inlineStr">
        <is>
          <t>Salvador</t>
        </is>
      </c>
    </row>
    <row r="20">
      <c r="A20" s="78" t="n">
        <v>46323</v>
      </c>
      <c r="B20" s="79" t="inlineStr">
        <is>
          <t>Juliana Dias</t>
        </is>
      </c>
      <c r="C20" s="79" t="inlineStr">
        <is>
          <t>Agenda 2027</t>
        </is>
      </c>
      <c r="D20" s="79" t="inlineStr">
        <is>
          <t>Produtos</t>
        </is>
      </c>
      <c r="E20" s="79" t="inlineStr">
        <is>
          <t>Carla</t>
        </is>
      </c>
      <c r="F20" s="79" t="n">
        <v>3</v>
      </c>
      <c r="G20" s="80" t="n">
        <v>59.9</v>
      </c>
      <c r="H20" s="80">
        <f>F20*G20</f>
        <v/>
      </c>
      <c r="I20" s="78" t="n">
        <v>46333</v>
      </c>
      <c r="J20" s="79" t="inlineStr">
        <is>
          <t>Pago</t>
        </is>
      </c>
      <c r="K20" s="79" t="inlineStr">
        <is>
          <t>São Paulo</t>
        </is>
      </c>
    </row>
    <row r="21">
      <c r="A21" s="78" t="n">
        <v>46324</v>
      </c>
      <c r="B21" s="79" t="inlineStr">
        <is>
          <t>Pedro Henrique</t>
        </is>
      </c>
      <c r="C21" s="79" t="inlineStr">
        <is>
          <t>Treinamento em Equipe</t>
        </is>
      </c>
      <c r="D21" s="79" t="inlineStr">
        <is>
          <t>Serviços</t>
        </is>
      </c>
      <c r="E21" s="79" t="inlineStr">
        <is>
          <t>Ana</t>
        </is>
      </c>
      <c r="F21" s="79" t="n">
        <v>1</v>
      </c>
      <c r="G21" s="80" t="n">
        <v>1200</v>
      </c>
      <c r="H21" s="80">
        <f>F21*G21</f>
        <v/>
      </c>
      <c r="I21" s="78" t="n">
        <v>46354</v>
      </c>
      <c r="J21" s="79" t="inlineStr">
        <is>
          <t>Pendente</t>
        </is>
      </c>
      <c r="K21" s="79" t="inlineStr">
        <is>
          <t>Recife</t>
        </is>
      </c>
    </row>
    <row r="22"/>
    <row r="23">
      <c r="A23" s="81" t="inlineStr">
        <is>
          <t>Dados fictícios para os exemplos. A coluna Total já é uma fórmula (=F2*G2). Datas de 2026: os status de atraso mudam conforme o dia em que você abre a planilha.</t>
        </is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tabColor rgb="00475569"/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14" customWidth="1" min="3" max="3"/>
    <col width="16" customWidth="1" min="4" max="4"/>
    <col width="10" customWidth="1" min="5" max="5"/>
    <col width="16" customWidth="1" min="6" max="6"/>
    <col width="16" customWidth="1" min="7" max="7"/>
  </cols>
  <sheetData>
    <row r="1" ht="22" customHeight="1">
      <c r="A1" s="77" t="inlineStr">
        <is>
          <t>Código</t>
        </is>
      </c>
      <c r="B1" s="77" t="inlineStr">
        <is>
          <t>Produto</t>
        </is>
      </c>
      <c r="C1" s="77" t="inlineStr">
        <is>
          <t>Categoria</t>
        </is>
      </c>
      <c r="D1" s="77" t="inlineStr">
        <is>
          <t>Preço de venda</t>
        </is>
      </c>
      <c r="E1" s="77" t="inlineStr">
        <is>
          <t>Estoque</t>
        </is>
      </c>
      <c r="F1" s="77" t="inlineStr">
        <is>
          <t>Estoque mínimo</t>
        </is>
      </c>
      <c r="G1" s="77" t="inlineStr">
        <is>
          <t>Custo unitário</t>
        </is>
      </c>
    </row>
    <row r="2">
      <c r="A2" s="79" t="inlineStr">
        <is>
          <t>P001</t>
        </is>
      </c>
      <c r="B2" s="79" t="inlineStr">
        <is>
          <t>Kit Café Especial</t>
        </is>
      </c>
      <c r="C2" s="79" t="inlineStr">
        <is>
          <t>Produtos</t>
        </is>
      </c>
      <c r="D2" s="80" t="n">
        <v>89.90000000000001</v>
      </c>
      <c r="E2" s="79" t="n">
        <v>34</v>
      </c>
      <c r="F2" s="79" t="n">
        <v>10</v>
      </c>
      <c r="G2" s="80" t="n">
        <v>41</v>
      </c>
    </row>
    <row r="3">
      <c r="A3" s="79" t="inlineStr">
        <is>
          <t>P002</t>
        </is>
      </c>
      <c r="B3" s="79" t="inlineStr">
        <is>
          <t>Caneca Personalizada</t>
        </is>
      </c>
      <c r="C3" s="79" t="inlineStr">
        <is>
          <t>Produtos</t>
        </is>
      </c>
      <c r="D3" s="80" t="n">
        <v>39.9</v>
      </c>
      <c r="E3" s="79" t="n">
        <v>8</v>
      </c>
      <c r="F3" s="79" t="n">
        <v>15</v>
      </c>
      <c r="G3" s="80" t="n">
        <v>14.5</v>
      </c>
    </row>
    <row r="4">
      <c r="A4" s="79" t="inlineStr">
        <is>
          <t>P003</t>
        </is>
      </c>
      <c r="B4" s="79" t="inlineStr">
        <is>
          <t>Cesta de Presente</t>
        </is>
      </c>
      <c r="C4" s="79" t="inlineStr">
        <is>
          <t>Produtos</t>
        </is>
      </c>
      <c r="D4" s="80" t="n">
        <v>159</v>
      </c>
      <c r="E4" s="79" t="n">
        <v>12</v>
      </c>
      <c r="F4" s="79" t="n">
        <v>5</v>
      </c>
      <c r="G4" s="80" t="n">
        <v>82</v>
      </c>
    </row>
    <row r="5">
      <c r="A5" s="79" t="inlineStr">
        <is>
          <t>P004</t>
        </is>
      </c>
      <c r="B5" s="79" t="inlineStr">
        <is>
          <t>Consultoria 1h</t>
        </is>
      </c>
      <c r="C5" s="79" t="inlineStr">
        <is>
          <t>Serviços</t>
        </is>
      </c>
      <c r="D5" s="80" t="n">
        <v>250</v>
      </c>
      <c r="E5" s="79" t="n">
        <v>0</v>
      </c>
      <c r="F5" s="79" t="n">
        <v>0</v>
      </c>
      <c r="G5" s="80" t="n">
        <v>60</v>
      </c>
    </row>
    <row r="6">
      <c r="A6" s="79" t="inlineStr">
        <is>
          <t>P005</t>
        </is>
      </c>
      <c r="B6" s="79" t="inlineStr">
        <is>
          <t>Instalação de Sistema</t>
        </is>
      </c>
      <c r="C6" s="79" t="inlineStr">
        <is>
          <t>Serviços</t>
        </is>
      </c>
      <c r="D6" s="80" t="n">
        <v>480</v>
      </c>
      <c r="E6" s="79" t="n">
        <v>0</v>
      </c>
      <c r="F6" s="79" t="n">
        <v>0</v>
      </c>
      <c r="G6" s="80" t="n">
        <v>150</v>
      </c>
    </row>
    <row r="7">
      <c r="A7" s="79" t="inlineStr">
        <is>
          <t>P006</t>
        </is>
      </c>
      <c r="B7" s="79" t="inlineStr">
        <is>
          <t>Agenda 2027</t>
        </is>
      </c>
      <c r="C7" s="79" t="inlineStr">
        <is>
          <t>Produtos</t>
        </is>
      </c>
      <c r="D7" s="80" t="n">
        <v>59.9</v>
      </c>
      <c r="E7" s="79" t="n">
        <v>45</v>
      </c>
      <c r="F7" s="79" t="n">
        <v>20</v>
      </c>
      <c r="G7" s="80" t="n">
        <v>22</v>
      </c>
    </row>
    <row r="8">
      <c r="A8" s="79" t="inlineStr">
        <is>
          <t>P007</t>
        </is>
      </c>
      <c r="B8" s="79" t="inlineStr">
        <is>
          <t>Treinamento em Equipe</t>
        </is>
      </c>
      <c r="C8" s="79" t="inlineStr">
        <is>
          <t>Serviços</t>
        </is>
      </c>
      <c r="D8" s="80" t="n">
        <v>1200</v>
      </c>
      <c r="E8" s="79" t="n">
        <v>0</v>
      </c>
      <c r="F8" s="79" t="n">
        <v>0</v>
      </c>
      <c r="G8" s="80" t="n">
        <v>380</v>
      </c>
    </row>
    <row r="9">
      <c r="A9" s="79" t="inlineStr">
        <is>
          <t>P008</t>
        </is>
      </c>
      <c r="B9" s="79" t="inlineStr">
        <is>
          <t>Camiseta Logo</t>
        </is>
      </c>
      <c r="C9" s="79" t="inlineStr">
        <is>
          <t>Produtos</t>
        </is>
      </c>
      <c r="D9" s="80" t="n">
        <v>49.9</v>
      </c>
      <c r="E9" s="79" t="n">
        <v>3</v>
      </c>
      <c r="F9" s="79" t="n">
        <v>10</v>
      </c>
      <c r="G9" s="80" t="n">
        <v>19</v>
      </c>
    </row>
    <row r="10">
      <c r="A10" s="79" t="inlineStr">
        <is>
          <t>P009</t>
        </is>
      </c>
      <c r="B10" s="79" t="inlineStr">
        <is>
          <t>Manutenção Mensal</t>
        </is>
      </c>
      <c r="C10" s="79" t="inlineStr">
        <is>
          <t>Serviços</t>
        </is>
      </c>
      <c r="D10" s="80" t="n">
        <v>350</v>
      </c>
      <c r="E10" s="79" t="n">
        <v>0</v>
      </c>
      <c r="F10" s="79" t="n">
        <v>0</v>
      </c>
      <c r="G10" s="80" t="n">
        <v>95</v>
      </c>
    </row>
    <row r="11">
      <c r="A11" s="79" t="inlineStr">
        <is>
          <t>P010</t>
        </is>
      </c>
      <c r="B11" s="79" t="inlineStr">
        <is>
          <t>Garrafa Térmica</t>
        </is>
      </c>
      <c r="C11" s="79" t="inlineStr">
        <is>
          <t>Produtos</t>
        </is>
      </c>
      <c r="D11" s="80" t="n">
        <v>79.90000000000001</v>
      </c>
      <c r="E11" s="79" t="n">
        <v>21</v>
      </c>
      <c r="F11" s="79" t="n">
        <v>8</v>
      </c>
      <c r="G11" s="80" t="n">
        <v>33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tabColor rgb="00475569"/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22" customWidth="1" min="2" max="2"/>
    <col width="16" customWidth="1" min="3" max="3"/>
    <col width="30" customWidth="1" min="4" max="4"/>
    <col width="18" customWidth="1" min="5" max="5"/>
    <col width="18" customWidth="1" min="6" max="6"/>
    <col width="14" customWidth="1" min="7" max="7"/>
  </cols>
  <sheetData>
    <row r="1" ht="22" customHeight="1">
      <c r="A1" s="77" t="inlineStr">
        <is>
          <t>Nome como foi digitado</t>
        </is>
      </c>
      <c r="B1" s="77" t="inlineStr">
        <is>
          <t>Nome completo</t>
        </is>
      </c>
      <c r="C1" s="77" t="inlineStr">
        <is>
          <t>Cidade</t>
        </is>
      </c>
      <c r="D1" s="77" t="inlineStr">
        <is>
          <t>E-mail</t>
        </is>
      </c>
      <c r="E1" s="77" t="inlineStr">
        <is>
          <t>Telefone</t>
        </is>
      </c>
      <c r="F1" s="77" t="inlineStr">
        <is>
          <t>CPF (só números)</t>
        </is>
      </c>
      <c r="G1" s="77" t="inlineStr">
        <is>
          <t>Cliente desde</t>
        </is>
      </c>
    </row>
    <row r="2">
      <c r="A2" s="79" t="inlineStr">
        <is>
          <t xml:space="preserve">  maria   SILVA </t>
        </is>
      </c>
      <c r="B2" s="79" t="inlineStr">
        <is>
          <t>Maria Silva</t>
        </is>
      </c>
      <c r="C2" s="79" t="inlineStr">
        <is>
          <t>São Paulo</t>
        </is>
      </c>
      <c r="D2" s="79" t="inlineStr">
        <is>
          <t>maria.silva@gmail.com</t>
        </is>
      </c>
      <c r="E2" s="79" t="inlineStr">
        <is>
          <t>(11) 98765-4321</t>
        </is>
      </c>
      <c r="F2" s="82" t="inlineStr">
        <is>
          <t>12345678901</t>
        </is>
      </c>
      <c r="G2" s="78" t="n">
        <v>45366</v>
      </c>
    </row>
    <row r="3">
      <c r="A3" s="79" t="inlineStr">
        <is>
          <t>joão pereira</t>
        </is>
      </c>
      <c r="B3" s="79" t="inlineStr">
        <is>
          <t>João Pereira</t>
        </is>
      </c>
      <c r="C3" s="79" t="inlineStr">
        <is>
          <t>Campinas</t>
        </is>
      </c>
      <c r="D3" s="79" t="inlineStr">
        <is>
          <t>joao@padariapereira.com.br</t>
        </is>
      </c>
      <c r="E3" s="79" t="inlineStr">
        <is>
          <t>(19) 99812-3344</t>
        </is>
      </c>
      <c r="F3" s="82" t="inlineStr">
        <is>
          <t>98765432100</t>
        </is>
      </c>
      <c r="G3" s="78" t="n">
        <v>45665</v>
      </c>
    </row>
    <row r="4">
      <c r="A4" s="79" t="inlineStr">
        <is>
          <t>ANA  costa</t>
        </is>
      </c>
      <c r="B4" s="79" t="inlineStr">
        <is>
          <t>Ana Costa</t>
        </is>
      </c>
      <c r="C4" s="79" t="inlineStr">
        <is>
          <t>Rio de Janeiro</t>
        </is>
      </c>
      <c r="D4" s="79" t="n"/>
      <c r="E4" s="79" t="inlineStr">
        <is>
          <t>(21) 97654-1122</t>
        </is>
      </c>
      <c r="F4" s="82" t="inlineStr">
        <is>
          <t>4567891230</t>
        </is>
      </c>
      <c r="G4" s="78" t="n">
        <v>45232</v>
      </c>
    </row>
    <row r="5">
      <c r="A5" s="79" t="inlineStr">
        <is>
          <t xml:space="preserve">carlos souza </t>
        </is>
      </c>
      <c r="B5" s="79" t="inlineStr">
        <is>
          <t>Carlos Souza</t>
        </is>
      </c>
      <c r="C5" s="79" t="inlineStr">
        <is>
          <t>Belo Horizonte</t>
        </is>
      </c>
      <c r="D5" s="79" t="inlineStr">
        <is>
          <t>carlos.souza@gmail.com</t>
        </is>
      </c>
      <c r="E5" s="79" t="inlineStr">
        <is>
          <t>(31) 98877-6655</t>
        </is>
      </c>
      <c r="F5" s="82" t="inlineStr">
        <is>
          <t>32165498700</t>
        </is>
      </c>
      <c r="G5" s="78" t="n">
        <v>45828</v>
      </c>
    </row>
    <row r="6">
      <c r="A6" s="79" t="inlineStr">
        <is>
          <t xml:space="preserve">  beatriz lima</t>
        </is>
      </c>
      <c r="B6" s="79" t="inlineStr">
        <is>
          <t>Beatriz Lima</t>
        </is>
      </c>
      <c r="C6" s="79" t="inlineStr">
        <is>
          <t>São Paulo</t>
        </is>
      </c>
      <c r="D6" s="79" t="inlineStr">
        <is>
          <t>bia.lima@outlook.com</t>
        </is>
      </c>
      <c r="E6" s="79" t="inlineStr">
        <is>
          <t>(11) 91234-5678</t>
        </is>
      </c>
      <c r="F6" s="82" t="inlineStr">
        <is>
          <t>74185296300</t>
        </is>
      </c>
      <c r="G6" s="78" t="n">
        <v>45534</v>
      </c>
    </row>
    <row r="7">
      <c r="A7" s="79" t="inlineStr">
        <is>
          <t>rafael ALVES</t>
        </is>
      </c>
      <c r="B7" s="79" t="inlineStr">
        <is>
          <t>Rafael Alves</t>
        </is>
      </c>
      <c r="C7" s="79" t="inlineStr">
        <is>
          <t>Curitiba</t>
        </is>
      </c>
      <c r="D7" s="79" t="n"/>
      <c r="E7" s="79" t="inlineStr">
        <is>
          <t>(41) 99654-7788</t>
        </is>
      </c>
      <c r="F7" s="82" t="inlineStr">
        <is>
          <t>85296374100</t>
        </is>
      </c>
      <c r="G7" s="78" t="n">
        <v>46067</v>
      </c>
    </row>
    <row r="8">
      <c r="A8" s="79" t="inlineStr">
        <is>
          <t>fernanda rocha</t>
        </is>
      </c>
      <c r="B8" s="79" t="inlineStr">
        <is>
          <t>Fernanda Rocha</t>
        </is>
      </c>
      <c r="C8" s="79" t="inlineStr">
        <is>
          <t>Campinas</t>
        </is>
      </c>
      <c r="D8" s="79" t="inlineStr">
        <is>
          <t>fe.rocha@gmail.com</t>
        </is>
      </c>
      <c r="E8" s="79" t="inlineStr">
        <is>
          <t>(19) 98123-9090</t>
        </is>
      </c>
      <c r="F8" s="82" t="inlineStr">
        <is>
          <t>96385274100</t>
        </is>
      </c>
      <c r="G8" s="78" t="n">
        <v>44686</v>
      </c>
    </row>
    <row r="9">
      <c r="A9" s="79" t="inlineStr">
        <is>
          <t>LUCAS martins</t>
        </is>
      </c>
      <c r="B9" s="79" t="inlineStr">
        <is>
          <t>Lucas Martins</t>
        </is>
      </c>
      <c r="C9" s="79" t="inlineStr">
        <is>
          <t>Salvador</t>
        </is>
      </c>
      <c r="D9" s="79" t="inlineStr">
        <is>
          <t>lucas@martinsauto.com.br</t>
        </is>
      </c>
      <c r="E9" s="79" t="inlineStr">
        <is>
          <t>(71) 99345-2211</t>
        </is>
      </c>
      <c r="F9" s="82" t="inlineStr">
        <is>
          <t>15975345600</t>
        </is>
      </c>
      <c r="G9" s="78" t="n">
        <v>45901</v>
      </c>
    </row>
    <row r="10">
      <c r="A10" s="79" t="inlineStr">
        <is>
          <t>juliana  dias</t>
        </is>
      </c>
      <c r="B10" s="79" t="inlineStr">
        <is>
          <t>Juliana Dias</t>
        </is>
      </c>
      <c r="C10" s="79" t="inlineStr">
        <is>
          <t>São Paulo</t>
        </is>
      </c>
      <c r="D10" s="79" t="inlineStr">
        <is>
          <t>juliana.dias@gmail.com</t>
        </is>
      </c>
      <c r="E10" s="79" t="inlineStr">
        <is>
          <t>(11) 97788-4433</t>
        </is>
      </c>
      <c r="F10" s="82" t="inlineStr">
        <is>
          <t>35715985200</t>
        </is>
      </c>
      <c r="G10" s="78" t="n">
        <v>45126</v>
      </c>
    </row>
    <row r="11">
      <c r="A11" s="79" t="inlineStr">
        <is>
          <t>pedro henrique</t>
        </is>
      </c>
      <c r="B11" s="79" t="inlineStr">
        <is>
          <t>Pedro Henrique</t>
        </is>
      </c>
      <c r="C11" s="79" t="inlineStr">
        <is>
          <t>Recife</t>
        </is>
      </c>
      <c r="D11" s="79" t="n"/>
      <c r="E11" s="79" t="inlineStr">
        <is>
          <t>(81) 98456-1234</t>
        </is>
      </c>
      <c r="F11" s="82" t="inlineStr">
        <is>
          <t>25845678900</t>
        </is>
      </c>
      <c r="G11" s="78" t="n">
        <v>46213</v>
      </c>
    </row>
    <row r="12"/>
    <row r="13">
      <c r="A13" s="81" t="inlineStr">
        <is>
          <t>A coluna A foi digitada errada de propósito, para treinar ARRUMAR e PRI.MAIÚSCULA. O CPF da Ana tem 10 dígitos (erro proposital para o NÚM.CARACT achar).</t>
        </is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tabColor rgb="00475569"/>
    <outlinePr summaryBelow="1" summaryRight="1"/>
    <pageSetUpPr/>
  </sheetPr>
  <dimension ref="A1:F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4" customWidth="1" min="2" max="2"/>
    <col width="62" customWidth="1" min="3" max="3"/>
    <col width="18" customWidth="1" min="5" max="5"/>
    <col width="12" customWidth="1" min="6" max="6"/>
  </cols>
  <sheetData>
    <row r="1" ht="22" customHeight="1">
      <c r="A1" s="77" t="inlineStr">
        <is>
          <t>Parâmetro</t>
        </is>
      </c>
      <c r="B1" s="77" t="inlineStr">
        <is>
          <t>Valor</t>
        </is>
      </c>
      <c r="C1" s="77" t="inlineStr">
        <is>
          <t>Para que serve</t>
        </is>
      </c>
      <c r="E1" s="63" t="inlineStr">
        <is>
          <t>Venda a partir de</t>
        </is>
      </c>
      <c r="F1" s="63" t="inlineStr">
        <is>
          <t>Comissão</t>
        </is>
      </c>
    </row>
    <row r="2">
      <c r="A2" s="79" t="inlineStr">
        <is>
          <t>Taxa de comissão do vendedor</t>
        </is>
      </c>
      <c r="B2" s="83" t="n">
        <v>0.05</v>
      </c>
      <c r="C2" s="84" t="inlineStr">
        <is>
          <t>Usada no exemplo de referência fixa ($)</t>
        </is>
      </c>
      <c r="E2" s="85" t="n">
        <v>0</v>
      </c>
      <c r="F2" s="86" t="n">
        <v>0.02</v>
      </c>
    </row>
    <row r="3">
      <c r="A3" s="79" t="inlineStr">
        <is>
          <t>Alíquota de imposto (exemplo)</t>
        </is>
      </c>
      <c r="B3" s="83" t="n">
        <v>0.06</v>
      </c>
      <c r="C3" s="84" t="inlineStr">
        <is>
          <t>Valor ilustrativo: troque pela alíquota real da sua empresa</t>
        </is>
      </c>
      <c r="E3" s="85" t="n">
        <v>500</v>
      </c>
      <c r="F3" s="86" t="n">
        <v>0.03</v>
      </c>
    </row>
    <row r="4">
      <c r="A4" s="79" t="inlineStr">
        <is>
          <t>Meta de faturamento do período</t>
        </is>
      </c>
      <c r="B4" s="85" t="n">
        <v>15000</v>
      </c>
      <c r="C4" s="84" t="inlineStr">
        <is>
          <t>Usada no % de meta atingida</t>
        </is>
      </c>
      <c r="E4" s="85" t="n">
        <v>1000</v>
      </c>
      <c r="F4" s="86" t="n">
        <v>0.05</v>
      </c>
    </row>
    <row r="5">
      <c r="A5" s="79" t="inlineStr">
        <is>
          <t>Juros ao mês (financiamento)</t>
        </is>
      </c>
      <c r="B5" s="87" t="n">
        <v>0.0199</v>
      </c>
      <c r="C5" s="84" t="inlineStr">
        <is>
          <t>Usada no PGTO</t>
        </is>
      </c>
      <c r="E5" s="35" t="inlineStr">
        <is>
          <t>Faixas de comissão usadas no PROCV aproximado (nível 3).</t>
        </is>
      </c>
    </row>
    <row r="6">
      <c r="A6" s="79" t="inlineStr">
        <is>
          <t>Número de parcelas</t>
        </is>
      </c>
      <c r="B6" s="88" t="n">
        <v>12</v>
      </c>
      <c r="C6" s="84" t="inlineStr">
        <is>
          <t>Usada no PGTO</t>
        </is>
      </c>
    </row>
    <row r="7">
      <c r="A7" s="79" t="inlineStr">
        <is>
          <t>Valor financiado</t>
        </is>
      </c>
      <c r="B7" s="85" t="n">
        <v>20000</v>
      </c>
      <c r="C7" s="84" t="inlineStr">
        <is>
          <t>Usada no PGTO</t>
        </is>
      </c>
    </row>
    <row r="8">
      <c r="A8" s="79" t="inlineStr">
        <is>
          <t>Margem desejada sobre o preço</t>
        </is>
      </c>
      <c r="B8" s="83" t="n">
        <v>0.4</v>
      </c>
      <c r="C8" s="84" t="inlineStr">
        <is>
          <t>Usada na fórmula de precificação</t>
        </is>
      </c>
    </row>
    <row r="9">
      <c r="A9" s="79" t="inlineStr">
        <is>
          <t>Aporte mensal na reserva</t>
        </is>
      </c>
      <c r="B9" s="85" t="n">
        <v>500</v>
      </c>
      <c r="C9" s="84" t="inlineStr">
        <is>
          <t>Usada no VF</t>
        </is>
      </c>
    </row>
    <row r="10">
      <c r="A10" s="79" t="inlineStr">
        <is>
          <t>Rendimento ao mês da reserva</t>
        </is>
      </c>
      <c r="B10" s="87" t="n">
        <v>0.008</v>
      </c>
      <c r="C10" s="84" t="inlineStr">
        <is>
          <t>Usada no VF</t>
        </is>
      </c>
    </row>
    <row r="11">
      <c r="A11" s="79" t="inlineStr">
        <is>
          <t>Meta mensal (Base de Vendas)</t>
        </is>
      </c>
      <c r="B11" s="85" t="n">
        <v>9000</v>
      </c>
      <c r="C11" s="84" t="inlineStr">
        <is>
          <t>Linha de meta do gráfico na aba 7</t>
        </is>
      </c>
    </row>
    <row r="12"/>
    <row r="13"/>
    <row r="14">
      <c r="A14" s="81" t="inlineStr">
        <is>
          <t>Células amarelas (texto azul) podem ser alteradas: todos os exemplos recalculam sozinhos.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DescomplicAI</dc:creator>
  <dc:title xmlns:dc="http://purl.org/dc/elements/1.1/">Fórmulas do Excel do básico ao avançado</dc:title>
  <dcterms:created xmlns:dcterms="http://purl.org/dc/terms/" xmlns:xsi="http://www.w3.org/2001/XMLSchema-instance" xsi:type="dcterms:W3CDTF">2026-10-25T17:37:13Z</dcterms:created>
  <dcterms:modified xmlns:dcterms="http://purl.org/dc/terms/" xmlns:xsi="http://www.w3.org/2001/XMLSchema-instance" xsi:type="dcterms:W3CDTF">2026-10-25T17:37:14Z</dcterms:modified>
</cp:coreProperties>
</file>